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Робочий стол\Публічні закупівлі\Річний план\2022\Річний план закупівель 2022\"/>
    </mc:Choice>
  </mc:AlternateContent>
  <bookViews>
    <workbookView minimized="1" xWindow="0" yWindow="0" windowWidth="15360" windowHeight="7050"/>
  </bookViews>
  <sheets>
    <sheet name="план 2021" sheetId="5" r:id="rId1"/>
  </sheets>
  <definedNames>
    <definedName name="_xlnm.Print_Area" localSheetId="0">'план 2021'!$A$1:$J$218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9" i="5" l="1"/>
  <c r="J210" i="5"/>
  <c r="H210" i="5"/>
  <c r="E197" i="5"/>
  <c r="E207" i="5"/>
  <c r="E204" i="5"/>
  <c r="E195" i="5"/>
  <c r="E206" i="5" l="1"/>
  <c r="E202" i="5" l="1"/>
  <c r="E200" i="5"/>
  <c r="E198" i="5"/>
  <c r="E193" i="5"/>
  <c r="E188" i="5"/>
  <c r="E190" i="5"/>
  <c r="E186" i="5"/>
  <c r="E178" i="5"/>
  <c r="H173" i="5"/>
  <c r="E172" i="5" s="1"/>
  <c r="H171" i="5"/>
  <c r="E170" i="5" s="1"/>
  <c r="H169" i="5"/>
  <c r="E168" i="5" s="1"/>
  <c r="H167" i="5"/>
  <c r="E166" i="5" s="1"/>
  <c r="H165" i="5"/>
  <c r="E164" i="5" s="1"/>
  <c r="J157" i="5"/>
  <c r="H157" i="5"/>
  <c r="H155" i="5"/>
  <c r="E154" i="5" s="1"/>
  <c r="H153" i="5"/>
  <c r="E152" i="5" s="1"/>
  <c r="H139" i="5"/>
  <c r="E138" i="5" s="1"/>
  <c r="H137" i="5"/>
  <c r="E136" i="5" s="1"/>
  <c r="H135" i="5"/>
  <c r="E134" i="5" s="1"/>
  <c r="H133" i="5"/>
  <c r="E132" i="5" s="1"/>
  <c r="H131" i="5"/>
  <c r="E130" i="5" s="1"/>
  <c r="H129" i="5"/>
  <c r="E128" i="5" s="1"/>
  <c r="H127" i="5"/>
  <c r="E126" i="5" s="1"/>
  <c r="H125" i="5"/>
  <c r="E124" i="5" s="1"/>
  <c r="H119" i="5"/>
  <c r="E118" i="5" s="1"/>
  <c r="H117" i="5"/>
  <c r="E116" i="5" s="1"/>
  <c r="H113" i="5"/>
  <c r="J113" i="5"/>
  <c r="H115" i="5"/>
  <c r="E114" i="5" s="1"/>
  <c r="E176" i="5"/>
  <c r="E174" i="5"/>
  <c r="E184" i="5"/>
  <c r="E182" i="5"/>
  <c r="E180" i="5"/>
  <c r="E162" i="5"/>
  <c r="E160" i="5"/>
  <c r="E158" i="5"/>
  <c r="E150" i="5"/>
  <c r="E148" i="5"/>
  <c r="E146" i="5"/>
  <c r="H145" i="5"/>
  <c r="E144" i="5" s="1"/>
  <c r="E142" i="5"/>
  <c r="E140" i="5"/>
  <c r="E122" i="5"/>
  <c r="E120" i="5"/>
  <c r="J192" i="5" l="1"/>
  <c r="H192" i="5"/>
  <c r="E192" i="5" s="1"/>
  <c r="E156" i="5"/>
  <c r="E112" i="5"/>
  <c r="H209" i="5" l="1"/>
  <c r="E209" i="5" s="1"/>
  <c r="A22" i="5" l="1"/>
  <c r="A24" i="5" s="1"/>
  <c r="A26" i="5" s="1"/>
  <c r="A28" i="5" s="1"/>
  <c r="A30" i="5" s="1"/>
  <c r="A32" i="5" s="1"/>
  <c r="A34" i="5" s="1"/>
  <c r="A36" i="5" s="1"/>
  <c r="A38" i="5" s="1"/>
  <c r="A40" i="5" s="1"/>
  <c r="A42" i="5" s="1"/>
  <c r="A44" i="5" s="1"/>
  <c r="A46" i="5" s="1"/>
  <c r="A48" i="5" s="1"/>
  <c r="A50" i="5" s="1"/>
  <c r="A52" i="5" s="1"/>
  <c r="A54" i="5" s="1"/>
  <c r="A56" i="5" s="1"/>
  <c r="A58" i="5" s="1"/>
  <c r="A60" i="5" s="1"/>
  <c r="A62" i="5" s="1"/>
  <c r="A64" i="5" s="1"/>
  <c r="A66" i="5" s="1"/>
  <c r="A68" i="5" s="1"/>
  <c r="A70" i="5" s="1"/>
  <c r="A72" i="5" s="1"/>
  <c r="A74" i="5" s="1"/>
  <c r="A76" i="5" s="1"/>
  <c r="A78" i="5" s="1"/>
  <c r="A80" i="5" s="1"/>
  <c r="A82" i="5" s="1"/>
  <c r="A84" i="5" s="1"/>
  <c r="A86" i="5" s="1"/>
  <c r="A88" i="5" s="1"/>
  <c r="A90" i="5" s="1"/>
  <c r="A92" i="5" s="1"/>
  <c r="A94" i="5" s="1"/>
  <c r="A96" i="5" s="1"/>
  <c r="A98" i="5" s="1"/>
  <c r="A100" i="5" s="1"/>
  <c r="A102" i="5" s="1"/>
  <c r="A104" i="5" s="1"/>
  <c r="A106" i="5" s="1"/>
  <c r="A108" i="5" s="1"/>
  <c r="H57" i="5"/>
  <c r="A112" i="5" l="1"/>
  <c r="A114" i="5" s="1"/>
  <c r="J109" i="5"/>
  <c r="E108" i="5" s="1"/>
  <c r="J107" i="5"/>
  <c r="E106" i="5" s="1"/>
  <c r="J105" i="5"/>
  <c r="E104" i="5" s="1"/>
  <c r="H99" i="5"/>
  <c r="E98" i="5" s="1"/>
  <c r="J101" i="5"/>
  <c r="E100" i="5" s="1"/>
  <c r="E96" i="5"/>
  <c r="H87" i="5"/>
  <c r="H71" i="5"/>
  <c r="H35" i="5"/>
  <c r="H29" i="5"/>
  <c r="E28" i="5" s="1"/>
  <c r="A116" i="5" l="1"/>
  <c r="A118" i="5" s="1"/>
  <c r="A120" i="5" s="1"/>
  <c r="A122" i="5" s="1"/>
  <c r="A124" i="5" s="1"/>
  <c r="A126" i="5" s="1"/>
  <c r="A128" i="5" s="1"/>
  <c r="A130" i="5" s="1"/>
  <c r="A132" i="5" s="1"/>
  <c r="A134" i="5" s="1"/>
  <c r="A136" i="5" s="1"/>
  <c r="A138" i="5" s="1"/>
  <c r="A140" i="5" s="1"/>
  <c r="A142" i="5" s="1"/>
  <c r="A144" i="5" s="1"/>
  <c r="A146" i="5" s="1"/>
  <c r="A148" i="5" s="1"/>
  <c r="A150" i="5" s="1"/>
  <c r="A152" i="5" s="1"/>
  <c r="A154" i="5" s="1"/>
  <c r="A156" i="5" s="1"/>
  <c r="A158" i="5" s="1"/>
  <c r="A160" i="5" s="1"/>
  <c r="A162" i="5" s="1"/>
  <c r="A164" i="5" s="1"/>
  <c r="A166" i="5" s="1"/>
  <c r="A168" i="5" s="1"/>
  <c r="A170" i="5" s="1"/>
  <c r="A172" i="5" s="1"/>
  <c r="J111" i="5"/>
  <c r="E102" i="5"/>
  <c r="H83" i="5"/>
  <c r="H75" i="5"/>
  <c r="H63" i="5"/>
  <c r="H61" i="5"/>
  <c r="H59" i="5"/>
  <c r="H55" i="5"/>
  <c r="H47" i="5"/>
  <c r="H43" i="5"/>
  <c r="H41" i="5"/>
  <c r="H39" i="5"/>
  <c r="H37" i="5"/>
  <c r="A174" i="5" l="1"/>
  <c r="A176" i="5" s="1"/>
  <c r="A178" i="5" s="1"/>
  <c r="A180" i="5" s="1"/>
  <c r="A182" i="5" s="1"/>
  <c r="A184" i="5" s="1"/>
  <c r="A186" i="5" s="1"/>
  <c r="A188" i="5" s="1"/>
  <c r="A190" i="5" s="1"/>
  <c r="A193" i="5" s="1"/>
  <c r="A195" i="5" s="1"/>
  <c r="A198" i="5" s="1"/>
  <c r="A200" i="5" s="1"/>
  <c r="A202" i="5" s="1"/>
  <c r="A204" i="5" s="1"/>
  <c r="A207" i="5" s="1"/>
  <c r="H33" i="5"/>
  <c r="E32" i="5" s="1"/>
  <c r="H31" i="5"/>
  <c r="E30" i="5" s="1"/>
  <c r="H27" i="5"/>
  <c r="E26" i="5" s="1"/>
  <c r="H25" i="5"/>
  <c r="E24" i="5" s="1"/>
  <c r="H23" i="5"/>
  <c r="E22" i="5" s="1"/>
  <c r="H15" i="5"/>
  <c r="E14" i="5" s="1"/>
  <c r="H21" i="5"/>
  <c r="E20" i="5" s="1"/>
  <c r="H17" i="5"/>
  <c r="E16" i="5" s="1"/>
  <c r="J95" i="5"/>
  <c r="E94" i="5" s="1"/>
  <c r="E92" i="5"/>
  <c r="E90" i="5"/>
  <c r="E88" i="5"/>
  <c r="E86" i="5"/>
  <c r="E84" i="5"/>
  <c r="E82" i="5"/>
  <c r="E80" i="5"/>
  <c r="E78" i="5"/>
  <c r="E76" i="5"/>
  <c r="E74" i="5"/>
  <c r="E72" i="5"/>
  <c r="E70" i="5"/>
  <c r="E68" i="5"/>
  <c r="E66" i="5"/>
  <c r="E64" i="5"/>
  <c r="E62" i="5"/>
  <c r="E60" i="5"/>
  <c r="E58" i="5"/>
  <c r="E56" i="5"/>
  <c r="E54" i="5"/>
  <c r="E52" i="5"/>
  <c r="E50" i="5"/>
  <c r="E48" i="5"/>
  <c r="E46" i="5"/>
  <c r="E44" i="5"/>
  <c r="E42" i="5"/>
  <c r="E40" i="5"/>
  <c r="E38" i="5"/>
  <c r="E36" i="5"/>
  <c r="E34" i="5"/>
  <c r="E18" i="5"/>
  <c r="H13" i="5"/>
  <c r="E12" i="5" s="1"/>
  <c r="H11" i="5"/>
  <c r="E10" i="5" s="1"/>
  <c r="H9" i="5"/>
  <c r="H111" i="5" l="1"/>
  <c r="E8" i="5"/>
  <c r="K246" i="5"/>
  <c r="K257" i="5"/>
  <c r="E110" i="5" l="1"/>
  <c r="E210" i="5"/>
  <c r="K243" i="5"/>
  <c r="K129" i="5"/>
  <c r="K324" i="5" l="1"/>
</calcChain>
</file>

<file path=xl/comments1.xml><?xml version="1.0" encoding="utf-8"?>
<comments xmlns="http://schemas.openxmlformats.org/spreadsheetml/2006/main">
  <authors>
    <author>Lider</author>
  </authors>
  <commentList>
    <comment ref="A110" authorId="0" shapeId="0">
      <text>
        <r>
          <rPr>
            <b/>
            <sz val="9"/>
            <color indexed="81"/>
            <rFont val="Tahoma"/>
            <family val="2"/>
            <charset val="204"/>
          </rPr>
          <t>Lider: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209" authorId="0" shapeId="0">
      <text>
        <r>
          <rPr>
            <b/>
            <sz val="9"/>
            <color indexed="81"/>
            <rFont val="Tahoma"/>
            <family val="2"/>
            <charset val="204"/>
          </rPr>
          <t>Lider: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<sst xmlns="http://schemas.openxmlformats.org/spreadsheetml/2006/main" count="633" uniqueCount="232">
  <si>
    <t xml:space="preserve">Департамент освіти і науки Сумської обласної державної адміністрації, </t>
  </si>
  <si>
    <t>вул. Прокоф’єва, 38, м. Суми, 40016, тел./факс (0542)36-10-97, тел. 63-51-00</t>
  </si>
  <si>
    <t>E-mail: osvita@sm.gov.ua Код ЄДРПОУ 39399524</t>
  </si>
  <si>
    <t>Конкретна назва предмета закупівлі</t>
  </si>
  <si>
    <t>Коди відповідних класифікаторів предмета закупівді (за наявності)</t>
  </si>
  <si>
    <t>Код згідно з КЕКВ (для бюджетних коштів)</t>
  </si>
  <si>
    <t>№ п/п</t>
  </si>
  <si>
    <t>Вид закупівлі</t>
  </si>
  <si>
    <t>Орієнтовний початок проведення процедури закупівлі</t>
  </si>
  <si>
    <t>Альбіна АВДЄЄВА</t>
  </si>
  <si>
    <t>ДБ</t>
  </si>
  <si>
    <t>Примітка</t>
  </si>
  <si>
    <t>Розмір бюджетного призначення за кошторисом або рчікувана вартість предмета закупівлі</t>
  </si>
  <si>
    <t xml:space="preserve">Річний план закупівель на 2022 рік </t>
  </si>
  <si>
    <t>Договір про закупівлю, укладений без використання електронної системи закупівель</t>
  </si>
  <si>
    <t>Подарунки та нагороди (кубки)</t>
  </si>
  <si>
    <t>Код національного класифікатора України ДК 021:2015 «Єдиний закупівельний словник» - 18530000-3-подарунки та нагороди</t>
  </si>
  <si>
    <t>Лютий</t>
  </si>
  <si>
    <t xml:space="preserve">МБ </t>
  </si>
  <si>
    <t>Медалі</t>
  </si>
  <si>
    <r>
      <t xml:space="preserve">Код національного класифікатора України </t>
    </r>
    <r>
      <rPr>
        <b/>
        <sz val="10"/>
        <color theme="1"/>
        <rFont val="Times New Roman"/>
        <family val="1"/>
        <charset val="204"/>
      </rPr>
      <t xml:space="preserve">ДК 021:2015 </t>
    </r>
    <r>
      <rPr>
        <b/>
        <sz val="10"/>
        <rFont val="Times New Roman"/>
        <family val="1"/>
        <charset val="204"/>
      </rPr>
      <t>«Єдиний закупівельний словник» -</t>
    </r>
    <r>
      <rPr>
        <b/>
        <sz val="10"/>
        <color theme="1"/>
        <rFont val="Times New Roman"/>
        <family val="1"/>
        <charset val="204"/>
      </rPr>
      <t xml:space="preserve"> 18510000-7 — медалі</t>
    </r>
  </si>
  <si>
    <t xml:space="preserve"> МБ</t>
  </si>
  <si>
    <t>Папір, конверти, ручки, олівці та інше  канцелярське приладдя</t>
  </si>
  <si>
    <t>Спрощена закупівля</t>
  </si>
  <si>
    <t>Клей</t>
  </si>
  <si>
    <t>Код національного класифікатора України ДК 021:2015 «Єдиний закупівельний словник» - 24910000-6 клеї </t>
  </si>
  <si>
    <t>Лотки, степлери, антистеплери, діркопробивачі, скоби, чинки, біндери, скотч та інше канцелярське приладдя</t>
  </si>
  <si>
    <t>Код національного класифікатора України ДК 021:2015 «Єдиний закупівельний словник» -39260000-2-секційні лотки та канцелярське приладдя</t>
  </si>
  <si>
    <t>Марки поштові</t>
  </si>
  <si>
    <t>Код національного класифікатора України ДК 021:2015 «Єдиний закупівельний словник» -  22410000-7 – марки поштові, гербовий папір</t>
  </si>
  <si>
    <t xml:space="preserve">Папки з файлами, файли, теки-реєстратори, швидкозшивачі, папки пластикові, портфель </t>
  </si>
  <si>
    <t>Код національного класифікатора України ДК 021:2015 «Єдиний закупівельний словник» - 22850000-3 - швидкозшивачі та супутнє приладдя </t>
  </si>
  <si>
    <t>Блокноти, ділові щоденники, книга обліку, блоки паперу для нотаток, стікери, календарі</t>
  </si>
  <si>
    <t>Код національного класифікатора України ДК 021:2015 «Єдиний закупівельний словник» - 22810000-1 паперові чи картонні реєстраційні журнали </t>
  </si>
  <si>
    <t>Грамоти, подяки, запрошення, дипломи</t>
  </si>
  <si>
    <t>Новорічні подарунки</t>
  </si>
  <si>
    <t xml:space="preserve">Джерело безперебійного живлення </t>
  </si>
  <si>
    <t>Код національного класифікатора України ДК 021:2015«Єдиний закупівельний словник» - 31150000-2 баласти для розрядних ламп чи трубок</t>
  </si>
  <si>
    <t xml:space="preserve">Код національного класифікатора України ДК 021:2015 «Єдиний закупівельний словник» - 31520000-7 - світильники та електричні лампи  </t>
  </si>
  <si>
    <t>Системний блок</t>
  </si>
  <si>
    <r>
      <t xml:space="preserve">Код національного класифікатора України ДК 021:2015 «Єдиний закупівельний словник» - 30210000-4 – </t>
    </r>
    <r>
      <rPr>
        <b/>
        <sz val="10"/>
        <color theme="1"/>
        <rFont val="Times New Roman"/>
        <family val="1"/>
        <charset val="204"/>
      </rPr>
      <t>машини для обробки даних (апаратна частина)</t>
    </r>
  </si>
  <si>
    <t>Код національного класифікатора України ДК 021:2015 «Єдиний закупівельний словник» - 30230000-0 –комп'ютерне обладнання</t>
  </si>
  <si>
    <t>Код національного класифікатора України ДК 021:2015 «Єдиний закупівельний словник» - 39110000-6 - сидіння, стільці та супутні вироби і частини до них</t>
  </si>
  <si>
    <t>Періодичні видання</t>
  </si>
  <si>
    <t>Код національного класифікатора України ДК 021:2015 «Єдиний закупівельний словник»  - 22210000-5 - газети, періодичні спеціалізовані та інші періодичні видання і журнали </t>
  </si>
  <si>
    <t>Квіти</t>
  </si>
  <si>
    <t>Код національного класифікатора України ДК 021:2015 «Єдиний закупівельний словник» 03120000-8- продукція рослинництва, у тому числі тепличного</t>
  </si>
  <si>
    <t>Лікарські засоби різні</t>
  </si>
  <si>
    <t>Код національного класифікатора України ДК 021:2015 «Єдиний закупівельний словник»-33690000-3 - лікарські засоби різні</t>
  </si>
  <si>
    <t>Код національного класифікатора України ДК 021:2015 «Єдиний закупівельний словник»-32420000-3-мережеве обладнання</t>
  </si>
  <si>
    <t>Робочі рукавиці</t>
  </si>
  <si>
    <t xml:space="preserve">Код національного класифікатора України ДК 021:2015 «Єдиний закупівельний словник»-18140000-2- аксесуари до робочого одягу </t>
  </si>
  <si>
    <t>Паперова гігієнічна продукція</t>
  </si>
  <si>
    <t>Код національного класифікатора України ДК 021:2015 «Єдиний закупівельний словник»-33760000-5 – туалетний папір, рушники для рук і серветки</t>
  </si>
  <si>
    <t>Пакети для сміття</t>
  </si>
  <si>
    <t>Код національного класифікатора України ДК 021:2015 «Єдиний закупівельний словник»-19640000-4- поліетиленові мішки та пакети для сміття</t>
  </si>
  <si>
    <t>Код національного класифікатора України ДК 021:2015 «Єдиний закупівельний словник»-44510000-8 - знаряддя</t>
  </si>
  <si>
    <t>Замок з ручкою (комплект)</t>
  </si>
  <si>
    <t>Код національного класифікатора України ДК021-2015: «Єдиний закупівельний словник» 44110000-4 - конструкційні матеріали</t>
  </si>
  <si>
    <t xml:space="preserve">Код національного класифікатора України ДК021-2015: «Єдиний закупівельний словник» 22110000-4 - друковані книги </t>
  </si>
  <si>
    <t>Рамки, статуетки, сувеніри</t>
  </si>
  <si>
    <t xml:space="preserve">Агрохімічна продукція (деззасоби) </t>
  </si>
  <si>
    <t>Футболки (призи)</t>
  </si>
  <si>
    <t>Код національного класифікатора України ДК 021:2015 «Єдиний закупівельний словник» - 18330000-1 - футболки та сорочки</t>
  </si>
  <si>
    <t>Код національного класифікатора України ДК 021:2015 «Єдиний закупівельний словник» - 18930000-7 - мішки та пакети</t>
  </si>
  <si>
    <t>Код національного класифікатора України ДК 021:2015 «Єдиний закупівельний словник» - 32340000-8- мікрофони та гучкомовці</t>
  </si>
  <si>
    <t>Буклети</t>
  </si>
  <si>
    <t>Код національного класифікатора України ДК 021:2015 «Єдиний закупівельний словник» - 22160000-9 - буклети</t>
  </si>
  <si>
    <t>Код національного класифікатора України ДК 021:2015 «Єдиний закупівельний словник» - 80520000-5 - навчальні засоби</t>
  </si>
  <si>
    <t>Код національного класифікатора України ДК 021:2015 «Єдиний закупівельний словник» - 37820000-2 - прилади для образотворчого мистецтва</t>
  </si>
  <si>
    <t>Код національного класифікатора України ДК 021:2015 «Єдиний закупівельний словник» - 37450000-7 - спортивний інвентар для полів і кортів</t>
  </si>
  <si>
    <t>Набори конструкторів, ігрові набори (призи)</t>
  </si>
  <si>
    <t>Код національного класифікатора України ДК 021:2015 «Єдиний закупівельний словник» - 37520000-9 - іграшки</t>
  </si>
  <si>
    <t xml:space="preserve">Код національного класифікатора України ДК 021:2015 «Єдиний закупівельний словник» - 39220000-0 - кухонне приладдя, товари для дому та господарства і приладдя для засобів громадського харчування </t>
  </si>
  <si>
    <t>Код національного класифікатора України ДК 021:2015 «Єдиний закупівельний словник» - 39710000-2 - електричні побутові прилади</t>
  </si>
  <si>
    <t>Код національного класифікатора України ДК 021:2015 «Єдиний закупівельний словник» - 32320000-2 - телевізійне та аудіовізуальне обладнання</t>
  </si>
  <si>
    <t>Ножиці та ножі канцелярські</t>
  </si>
  <si>
    <t>Код національного класифікатора України ДК 021:2015 «Єдиний закупівельний словник» - 39240000-6 - різальні інструменти</t>
  </si>
  <si>
    <t>Картриджі</t>
  </si>
  <si>
    <t>Автошини</t>
  </si>
  <si>
    <t xml:space="preserve">Код національного класифікатора України ДК 021:2015 «Єдиний закупівельний словник» - 22990000-6 Газетний папір, папір ручного виготовлення та інший некрейдований папір або картон для графічних цілей </t>
  </si>
  <si>
    <t>Код національного класифікатора України ДК 021:2015 «Єдиний закупівельний словник» - 42510000-4 Теплообмінники, кондиціонери повітря, холодильне обладнання та фільтрувальні пристрої</t>
  </si>
  <si>
    <t xml:space="preserve">Код національного класифікатора України ДК 021:2015 «Єдиний закупівельний словник» - 44320000-9 Кабелі та супутня продукція </t>
  </si>
  <si>
    <t>Разом</t>
  </si>
  <si>
    <t>х</t>
  </si>
  <si>
    <t>МБ</t>
  </si>
  <si>
    <t>Код національного класифікатора України ДК 021:2015 «Єдиний закупівельний словник» - 30120000-6 Фотокопіювальне та поліграфічне обладнання для офсетного друку</t>
  </si>
  <si>
    <t>Програмки</t>
  </si>
  <si>
    <t>Вимикачі і розетки</t>
  </si>
  <si>
    <t>Акустичний кабель</t>
  </si>
  <si>
    <t>Фотоапарат</t>
  </si>
  <si>
    <t>Цифровий носій інформації</t>
  </si>
  <si>
    <t>Бензин</t>
  </si>
  <si>
    <t xml:space="preserve">Код національного класифікатора України ДК 021:2015 «Єдиний закупівельний словник» - 31220000-4 Елементи електричних схем 
</t>
  </si>
  <si>
    <t xml:space="preserve">Код національного класифікатора України ДК 021:2015 «Єдиний закупівельний словник» 38650000-6 Фотографічне обладнання 
</t>
  </si>
  <si>
    <t xml:space="preserve">Код національного класифікатора України ДК 021:2015 «Єдиний закупівельний словник» - 32580000-2 Інформаційне обладнання 
</t>
  </si>
  <si>
    <t xml:space="preserve">Код національного класифікатора України ДК 021:2015 «Єдиний закупівельний словник» - 09130000-9 Нафта і дистиляти 
</t>
  </si>
  <si>
    <t xml:space="preserve">Код національного класифікатора України ДК 021:2015 «Єдиний закупівельний словник» -34350000-5 Шини для транспортних засобів великої та малої тоннажності
</t>
  </si>
  <si>
    <t>Демонстраційний матеріал, магнітно-маркерні дошки, коркові дошки, фліпчарт  (призи)</t>
  </si>
  <si>
    <t>Запит ціни пропозиції</t>
  </si>
  <si>
    <t>Січень</t>
  </si>
  <si>
    <t>Електрична енергія</t>
  </si>
  <si>
    <t xml:space="preserve">Код національного класифікатора України ДК 021:2015 «Єдиний закупівельний словник» - 09310000-5 - електрична енергія
</t>
  </si>
  <si>
    <t>КПКВКМБ 0611141 - 139260,00 грн., відшкодування витрат в частині орендованих приміщень - 117648,94 грн.</t>
  </si>
  <si>
    <t>Всього</t>
  </si>
  <si>
    <t>Вікторія КОСЯК</t>
  </si>
  <si>
    <t>Книжкова продукція</t>
  </si>
  <si>
    <t>Будівельні матеріали (цемент, рубероїд, піна монтажна та інше)</t>
  </si>
  <si>
    <t>Граблі віяльні, лопати, газовий ключ</t>
  </si>
  <si>
    <t>Рюкзаки (призи)</t>
  </si>
  <si>
    <t>Набори для творчості, фломастери, маркери, кольорові олівці, кольоровий папір/картон, фотобумага</t>
  </si>
  <si>
    <t>Губки кухонні, ганчірки для підлоги, серветки мікрофібра, рукавиці гумові, віник, совок, відро, корзина для сміття, мітла</t>
  </si>
  <si>
    <t xml:space="preserve">Електротовари (чайник, блендер) </t>
  </si>
  <si>
    <t>Вебкамера</t>
  </si>
  <si>
    <t>Кондиціонер</t>
  </si>
  <si>
    <t>Акумулятор автомобільний, акумуляторні батарейки</t>
  </si>
  <si>
    <t xml:space="preserve">Код національного класифікатора України ДК 021:2015 «Єдиний закупівельний словник» - 31440000-2 Акумуляторні батареї </t>
  </si>
  <si>
    <t>Код національного класифікатора України ДК 021:2015 «Єдиний закупівельний словник»- 44520000-1 - замки, ключі та петлі</t>
  </si>
  <si>
    <r>
      <t xml:space="preserve">Код національного класифікатора України ДК 021:2015 «Єдиний закупівельний словник» - </t>
    </r>
    <r>
      <rPr>
        <b/>
        <sz val="10"/>
        <color theme="1"/>
        <rFont val="Times New Roman"/>
        <family val="1"/>
        <charset val="204"/>
      </rPr>
      <t xml:space="preserve">15840000-8 </t>
    </r>
    <r>
      <rPr>
        <b/>
        <sz val="10"/>
        <rFont val="Times New Roman"/>
        <family val="1"/>
        <charset val="204"/>
      </rPr>
      <t xml:space="preserve">– </t>
    </r>
    <r>
      <rPr>
        <b/>
        <sz val="10"/>
        <color theme="1"/>
        <rFont val="Times New Roman"/>
        <family val="1"/>
        <charset val="204"/>
      </rPr>
      <t xml:space="preserve"> Какао; шоколад та цукрові кондитерські вироби</t>
    </r>
  </si>
  <si>
    <t>Код національного класифікатора України ДК 021:2015 «Єдиний закупівельний словник»-39830000-9 - продукція для чищення</t>
  </si>
  <si>
    <t>Послуги телефонного зв’язку</t>
  </si>
  <si>
    <t>Код національного класифікатора України ДК 021:2015 «Єдиний закупівельний словник»  -64210000-1 – послуги телефонного зв’язку та передачі даних</t>
  </si>
  <si>
    <t>Код національного класифікатора України ДК 021:2015 «Єдиний закупівельний словник»  -72410000-7 – послуги провайдерів</t>
  </si>
  <si>
    <t xml:space="preserve">МБ              </t>
  </si>
  <si>
    <t>Поточний ремонт системи опалення</t>
  </si>
  <si>
    <t>Ремонт і технічне обслуговування вимірювальних, випробувальних і контрольних приладів</t>
  </si>
  <si>
    <t>Послуги із технічного обслуговування електромереж</t>
  </si>
  <si>
    <r>
      <t>Код національного класифікатора України ДК 021:2015 «Єдиний закупівельний словник» - 71630000-3</t>
    </r>
    <r>
      <rPr>
        <b/>
        <u/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– послуги з технічного огляду та випробовувань</t>
    </r>
  </si>
  <si>
    <t>Послуги із технічного обслуговування офісної техніки</t>
  </si>
  <si>
    <t>Код національного класифікатора України ДК 021:2015 «Єдиний закупівельний словник» - 50310000-1 – технічне обслуговування і ремонт офісної техніки</t>
  </si>
  <si>
    <t>Код національного класифікатора України ДК 021:2015 «Єдиний закупівельний словник» - 92340000-6- розважальні послуги, пов'язані з танцями та шоу</t>
  </si>
  <si>
    <t>Поліграфічні послуги</t>
  </si>
  <si>
    <t xml:space="preserve">МБ        </t>
  </si>
  <si>
    <t>Друкарські послуги</t>
  </si>
  <si>
    <r>
      <t xml:space="preserve">Код національного класифікатора України ДК 021:2015 «Єдиний закупівельний словник» - </t>
    </r>
    <r>
      <rPr>
        <b/>
        <sz val="10"/>
        <color theme="1"/>
        <rFont val="Times New Roman"/>
        <family val="1"/>
        <charset val="204"/>
      </rPr>
      <t>79810000-5</t>
    </r>
    <r>
      <rPr>
        <b/>
        <sz val="10"/>
        <rFont val="Times New Roman"/>
        <family val="1"/>
        <charset val="204"/>
      </rPr>
      <t>– друкарські послуги</t>
    </r>
  </si>
  <si>
    <t>Послуги по звукотехнічному забезпеченню</t>
  </si>
  <si>
    <t>Код національного класифікатора України ДК 021:2015 «Єдиний закупівельний словник» - 92370000-5 – послуги звукооператорів</t>
  </si>
  <si>
    <t>Послуги по світлотехнічному забезпеченню заходів</t>
  </si>
  <si>
    <t>Код національного класифікатора України ДК 021:2015 «Єдиний закупівельний словник» - 51110000-6 – послуги зі встановлення елекрообладнання</t>
  </si>
  <si>
    <t>Послуги з обслуговування та проведення культурних заходів</t>
  </si>
  <si>
    <t>Код національного класифікатора України ДК 021:2015 «Єдиний закупівельний словник» - 79950000-8 – послуги з обслуговування та проведення культурних заходів</t>
  </si>
  <si>
    <t>Код національного класифікатора України ДК 021:2015 «Єдиний закупівельний словник» - 55330000-2 – послуги кафе</t>
  </si>
  <si>
    <t>Код національного класифікатора України ДК 021:2015 «Єдиний закупівельний словник» - 70220000-9 – послуги з надання в оренду чи лізингу нежитлової нерухомості</t>
  </si>
  <si>
    <t>Код національного класифікатора України ДК 021:2015 «Єдиний закупівельний словник» -98340000-8 – послуги з тимчасового розміщення (проживання) та офісні послуги</t>
  </si>
  <si>
    <t>Код національного класифікатора України ДК 021:2015 «Єдиний закупівельний словник» - 55320000-9 - послуги з організації харчування</t>
  </si>
  <si>
    <t>Розрахунково-касове обслуговування</t>
  </si>
  <si>
    <t>Транспортні послуги</t>
  </si>
  <si>
    <t>Код національного класифікатора України ДК 021:2015 «Єдиний закупівельний словник» -60140000-1-нерегулярні пасажирські перевезення</t>
  </si>
  <si>
    <t>Код національного класифікатора України ДК 021:2015 «Єдиний закупівельний словник» -- 79930000-2 – професійні дизайнерські послуги</t>
  </si>
  <si>
    <r>
      <t>Послуги щодо оренди приміщень         (розміщення персоналу</t>
    </r>
    <r>
      <rPr>
        <b/>
        <u/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ЦФЕМТЗ)</t>
    </r>
  </si>
  <si>
    <r>
      <t xml:space="preserve">Код національного класифікатора України ДК 021:2015 «Єдиний закупівельний словник» - </t>
    </r>
    <r>
      <rPr>
        <b/>
        <sz val="10"/>
        <color theme="1"/>
        <rFont val="Times New Roman"/>
        <family val="1"/>
        <charset val="204"/>
      </rPr>
      <t>70310000-7</t>
    </r>
    <r>
      <rPr>
        <b/>
        <sz val="10"/>
        <rFont val="Times New Roman"/>
        <family val="1"/>
        <charset val="204"/>
      </rPr>
      <t xml:space="preserve"> – послуги з надання в оренду чи продажу будівель</t>
    </r>
  </si>
  <si>
    <t>Послуги страхування орендованого приміщення та водія</t>
  </si>
  <si>
    <t>Код національного класифікатора України ДК 021:2015 «Єдиний закупівельний словник» - 66510000-8 – страхові послуги</t>
  </si>
  <si>
    <t>Код національного класифікатора України ДК 021:2015 «Єдиний закупівельний словник» - 72260000-5 – послуги, пов’язані з програмним забезпеченням</t>
  </si>
  <si>
    <t>ІПК "Місцевий бюджет"    (ІАС "Logica")</t>
  </si>
  <si>
    <t xml:space="preserve">Послуги з продовження терміну дії сертифікатів ключів </t>
  </si>
  <si>
    <t>Код національного класифікатора України ДК 021:2015 «Єдиний закупівельний словник» -72310000-1 послуги з обробки даних, видачі сертифікатів ключів</t>
  </si>
  <si>
    <t>Послуги постачання, оновлення , реєстрації, обслуговування, супроводу програмного забезпечення</t>
  </si>
  <si>
    <t>Код національного класифікатора України ДК 021:2015 «Єдиний закупівельний словник» - 48310000-4 пакети програмного забезпечення для створення документів</t>
  </si>
  <si>
    <r>
      <t xml:space="preserve">Код національного класифікатора України ДК 021:2015 «Єдиний закупівельний словник» </t>
    </r>
    <r>
      <rPr>
        <b/>
        <sz val="10"/>
        <color theme="1"/>
        <rFont val="Times New Roman"/>
        <family val="1"/>
        <charset val="204"/>
      </rPr>
      <t xml:space="preserve"> 45450000-6 – інші завершальні будівельні  роботи </t>
    </r>
  </si>
  <si>
    <t>Послуги з технічного обслуговування телекомунікаційного обладнання</t>
  </si>
  <si>
    <t>Код національного класифікатора України ДК 021:2015 «Єдиний закупівельний словник»  50330000-7 – послуги з технічного обслуговування телекомунікаційного обладнання</t>
  </si>
  <si>
    <t>Послуги додаткового доступу до вебінарів та конференцій</t>
  </si>
  <si>
    <t>Код національного класифікатора України ДК 021:2015 «Єдиний закупівельний словник»  72720000-3 – послуги у сфері глобальних мереж</t>
  </si>
  <si>
    <t>Копіювально-розмножувальні послуги</t>
  </si>
  <si>
    <t>Код національного класифікатора України ДК 021:2015 «Єдиний закупівельний словник»  79520000-5 – копіювально-розмножувальні послуги</t>
  </si>
  <si>
    <t>Код національного класифікатора України ДК 021:2015 «Єдиний закупівельний словник» 92310000-7 –  Послуги зі створювання та інтерпретування мистецьких і літературних творів</t>
  </si>
  <si>
    <t>Разом:</t>
  </si>
  <si>
    <r>
      <t xml:space="preserve">Код національного класифікатора України ДК 021:2015 «Єдиний закупівельний словник»  </t>
    </r>
    <r>
      <rPr>
        <b/>
        <sz val="10"/>
        <color theme="1"/>
        <rFont val="Times New Roman"/>
        <family val="1"/>
        <charset val="204"/>
      </rPr>
      <t xml:space="preserve">– 50730000-1 Послуги з ремонту і технічного обслуговування охолоджувальних установок </t>
    </r>
  </si>
  <si>
    <t>Код національного класифікатора України ДК 021:2015 «Єдиний закупівельний словник» 90520000-8 –  Послуги у сфері поводження з радіоактивними, токсичними, медичними та небезпечними відходами</t>
  </si>
  <si>
    <t xml:space="preserve">Код національного класифікатора України ДК 021:2015 «Єдиний закупівельний словник» 72710000-0 - Послуги у сфері локальних мереж </t>
  </si>
  <si>
    <t xml:space="preserve">Код національного класифікатора України ДК 021:2015 «Єдиний закупівельний словник» – 45220000-5 Інженерні та будівельні роботи </t>
  </si>
  <si>
    <t xml:space="preserve">Код національного класифікатора України ДК 021:2015 «Єдиний закупівельний словник»  79550000-4 – Послуги з набору та обробки текстів і комп’ютерної верстки </t>
  </si>
  <si>
    <t>Код національного класифікатора України ДК 021:2015 «Єдиний закупівельний словник»  51310000-8 – Послуги зі встановлення радіо-, телевізійної, аудіо- та відеоапаратури</t>
  </si>
  <si>
    <t>Код національного класифікатора України ДК 021:2015 «Єдиний закупівельний словник»  60170000-0 – Прокат пасажирських транспортних засобів із водієм</t>
  </si>
  <si>
    <t xml:space="preserve">Код національного класифікатора України ДК 021:2015 «Єдиний закупівельний словник»  55520000-1 – Кейтерингові послуги </t>
  </si>
  <si>
    <t xml:space="preserve">Код національного класифікатора України ДК 021:2015 «Єдиний закупівельний словник»  71310000-4 – Консультаційні послуги у галузях інженерії та будівництва </t>
  </si>
  <si>
    <r>
      <t>Код національного класифікатора України ДК 021:2015 «Єдиний закупівельний словник» -</t>
    </r>
    <r>
      <rPr>
        <b/>
        <i/>
        <sz val="10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 xml:space="preserve">66110000-4 банківські послуги </t>
    </r>
  </si>
  <si>
    <t>Послуги доступу до мережі Інтернет</t>
  </si>
  <si>
    <t>Сервісне обслуговування кондиціонерів</t>
  </si>
  <si>
    <t xml:space="preserve">Супроводження програмного забезпечення </t>
  </si>
  <si>
    <t>Послуги з облаштування локальної мережі</t>
  </si>
  <si>
    <t>Утилізація</t>
  </si>
  <si>
    <t>Послуги з заміни дверей</t>
  </si>
  <si>
    <t>Послуги з редагування друкованої продукції</t>
  </si>
  <si>
    <t>Мультимедійне забезпечення заходів (розважальні послуги)</t>
  </si>
  <si>
    <t>Розважальні послуги з танцями та шоу</t>
  </si>
  <si>
    <t xml:space="preserve">Код національного класифікатора України ДК 021:2015 «Єдиний закупівельний словник»  - 50720000-8- послуги з ремонту та технічного обслуговування систем центрального опалення </t>
  </si>
  <si>
    <t xml:space="preserve">Код національного класифікатора України ДК 021:2015 «Єдиний закупівельний словник» - 50410000-2- послуги з ремонту і технічного обслуговування вимірювальних, випробувальних і контрольних приладів </t>
  </si>
  <si>
    <t>Послуги з харчування - кафе</t>
  </si>
  <si>
    <t>Послуги з тимчасового використання приміщення</t>
  </si>
  <si>
    <t>Послуги проживання, розміщення</t>
  </si>
  <si>
    <t>Послуги з організації харчування</t>
  </si>
  <si>
    <t xml:space="preserve">Послуги з харчування - їдальні  </t>
  </si>
  <si>
    <t>Код національного класифікатора України ДК 021:2015 «Єдиний закупівельний словник» - 55510000-8-послуги їдалень</t>
  </si>
  <si>
    <t xml:space="preserve">Послуги з оздоблення приміщення </t>
  </si>
  <si>
    <t>Послуги зі створювання та інтерпретування мистецьких і літературних творів</t>
  </si>
  <si>
    <t>Прокат пасажирських транспортних засобів із водієм</t>
  </si>
  <si>
    <t>Постачання гарячих страв - харчування</t>
  </si>
  <si>
    <t>Видатки на відрядження</t>
  </si>
  <si>
    <t xml:space="preserve">Код національного класифікатора України ДК 021:2015 «Єдиний закупівельний словник» - 79990000-0 - Різні послуги, пов’язані з діловою сферою </t>
  </si>
  <si>
    <t>Послуги з оцінки майна</t>
  </si>
  <si>
    <t>Оплата водопостачання та водовідведення</t>
  </si>
  <si>
    <t>Код національного класифікатора України ДК 021:2015 «Єдиний закупівельний словник» - 65110000-7 - Розподіл води</t>
  </si>
  <si>
    <t xml:space="preserve">Код національного класифікатора України ДК 021:2015 «Єдиний закупівельний словник» - 90510000-5 - Утилізація сміття та поводження зі сміттям </t>
  </si>
  <si>
    <t>Послуги з утилізації сміття</t>
  </si>
  <si>
    <t>Навчання персоналу</t>
  </si>
  <si>
    <t>Код національного класифікатора України ДК 021:2015 «Єдиний закупівельний словник» - 80510000-2 - Послуги з професійної підготовки спеціалістів</t>
  </si>
  <si>
    <t>Сплата штрафів</t>
  </si>
  <si>
    <t>Код національного класифікатора України ДК 021:2015 «Єдиний закупівельний словник» - 99999999-9 - Не відображене в інших розділах</t>
  </si>
  <si>
    <t>КПКВКМБ 0611141 - 324000,00 грн., відшкодування витрат в частині орендованих приміщень - 265434,00 грн.</t>
  </si>
  <si>
    <t xml:space="preserve">Код національного класифікатора України ДК 021:2015 «Єдиний закупівельний словник» - 09320000-8 - Пара, гаряча вода та пов’язана продукція </t>
  </si>
  <si>
    <r>
      <t xml:space="preserve">Код національного класифікатора України ДК 021:2015 «Єдиний закупівельний словник» - </t>
    </r>
    <r>
      <rPr>
        <b/>
        <sz val="10"/>
        <color theme="1"/>
        <rFont val="Times New Roman"/>
        <family val="1"/>
        <charset val="204"/>
      </rPr>
      <t>79820000-8 </t>
    </r>
    <r>
      <rPr>
        <b/>
        <sz val="10"/>
        <rFont val="Times New Roman"/>
        <family val="1"/>
        <charset val="204"/>
      </rPr>
      <t>– послуги, пов’язані з друком</t>
    </r>
  </si>
  <si>
    <t>Директор Центру фінансово-економічного моніторингу та технічного забезпечення освітніх закладів</t>
  </si>
  <si>
    <t>Поточні ремонтні роботи</t>
  </si>
  <si>
    <t>Теплова енергія та послуга з постачання гарячої води</t>
  </si>
  <si>
    <t>Переговорна процедура (скорочена)</t>
  </si>
  <si>
    <t>Код національного класифікатора України ДК021-2015: «Єдиний закупівельний словник-39290000-1- фурнітура різна</t>
  </si>
  <si>
    <t xml:space="preserve">Код національного класифікатора України ДК 021:2015 «Єдиний закупівельний словник» 24450000-3 -агрохімічна продукція </t>
  </si>
  <si>
    <t>Колонки портативні, наушники/гарнітура, акустична система</t>
  </si>
  <si>
    <t xml:space="preserve">М'ячі, скакалки, обручі, фішки </t>
  </si>
  <si>
    <t xml:space="preserve">Код національного класифікатора України ДК 021:2015 «Єдиний закупівельний словник» - 30190000-7-офісне устаткування та приладдя різне </t>
  </si>
  <si>
    <t xml:space="preserve">Код національного класифікатора України ДК 021:2015 «Єдиний закупівельний словник» - 22820000-4 – бланки </t>
  </si>
  <si>
    <t xml:space="preserve">Електричні лампи, стартер, ялинкові прикраси </t>
  </si>
  <si>
    <t>Господарські товари, продукція хімічна різна</t>
  </si>
  <si>
    <t>Крісла офісні</t>
  </si>
  <si>
    <t>Мережеві фільтри живлення, кабелі, конектори</t>
  </si>
  <si>
    <t xml:space="preserve">Комп’ютерне приладдя та устаткування </t>
  </si>
  <si>
    <t>КПКВКМБ 0611141 - 8700,00 грн., відшкодування витрат в частині орендованих приміщень - 11310,00 грн.</t>
  </si>
  <si>
    <t>КПКВК 7881010 - 5700,00 грн.</t>
  </si>
  <si>
    <t>КПКВК 7881010 - 233100,00 грн.</t>
  </si>
  <si>
    <t>КПКВК 7881010 - 133500,00 грн.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</si>
</sst>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2" fillId="2" borderId="7" xfId="0" applyNumberFormat="1" applyFont="1" applyFill="1" applyBorder="1" applyAlignment="1">
      <alignment horizontal="center"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0" xfId="0" applyFont="1"/>
    <xf numFmtId="2" fontId="1" fillId="2" borderId="1" xfId="0" applyNumberFormat="1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left" vertical="center" wrapText="1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" fillId="2" borderId="8" xfId="0" applyFont="1" applyFill="1" applyBorder="1" applyAlignment="1">
      <alignment horizontal="center" vertical="center"/>
    </xf>
    <xf numFmtId="0" fontId="6" fillId="0" borderId="1" xfId="0" applyFont="1" applyBorder="1"/>
    <xf numFmtId="2" fontId="1" fillId="0" borderId="1" xfId="0" applyNumberFormat="1" applyFont="1" applyBorder="1"/>
    <xf numFmtId="4" fontId="6" fillId="0" borderId="0" xfId="0" applyNumberFormat="1" applyFont="1"/>
    <xf numFmtId="1" fontId="6" fillId="0" borderId="0" xfId="0" applyNumberFormat="1" applyFont="1"/>
    <xf numFmtId="2" fontId="6" fillId="0" borderId="0" xfId="0" applyNumberFormat="1" applyFont="1"/>
    <xf numFmtId="0" fontId="0" fillId="0" borderId="0" xfId="0" applyBorder="1"/>
    <xf numFmtId="0" fontId="6" fillId="0" borderId="0" xfId="0" applyFont="1" applyBorder="1"/>
    <xf numFmtId="2" fontId="0" fillId="0" borderId="0" xfId="0" applyNumberForma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164" fontId="0" fillId="0" borderId="0" xfId="0" applyNumberFormat="1" applyBorder="1"/>
    <xf numFmtId="2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/>
    </xf>
    <xf numFmtId="0" fontId="0" fillId="0" borderId="0" xfId="0" applyBorder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4" fontId="1" fillId="2" borderId="4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17" fontId="1" fillId="2" borderId="4" xfId="0" applyNumberFormat="1" applyFont="1" applyFill="1" applyBorder="1" applyAlignment="1">
      <alignment horizontal="center" vertical="center" wrapText="1"/>
    </xf>
    <xf numFmtId="17" fontId="1" fillId="2" borderId="2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2" fontId="6" fillId="2" borderId="6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10" fillId="2" borderId="6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2" fontId="10" fillId="2" borderId="5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6" fillId="0" borderId="6" xfId="0" applyFont="1" applyBorder="1" applyAlignment="1"/>
    <xf numFmtId="0" fontId="1" fillId="2" borderId="3" xfId="0" applyFont="1" applyFill="1" applyBorder="1" applyAlignment="1">
      <alignment horizontal="center" wrapText="1"/>
    </xf>
    <xf numFmtId="0" fontId="6" fillId="0" borderId="7" xfId="0" applyFont="1" applyBorder="1" applyAlignment="1"/>
    <xf numFmtId="0" fontId="1" fillId="2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00"/>
      <color rgb="FFFF66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24"/>
  <sheetViews>
    <sheetView tabSelected="1" view="pageBreakPreview" topLeftCell="A203" zoomScaleNormal="112" zoomScaleSheetLayoutView="100" workbookViewId="0">
      <selection activeCell="J210" sqref="J210"/>
    </sheetView>
  </sheetViews>
  <sheetFormatPr defaultRowHeight="12.75" x14ac:dyDescent="0.2"/>
  <cols>
    <col min="1" max="1" width="4.5703125" style="41" customWidth="1"/>
    <col min="2" max="2" width="22.7109375" style="41" customWidth="1"/>
    <col min="3" max="3" width="36.42578125" style="41" customWidth="1"/>
    <col min="4" max="4" width="10.140625" style="41" customWidth="1"/>
    <col min="5" max="5" width="21.7109375" style="47" customWidth="1"/>
    <col min="6" max="6" width="21.7109375" style="41" customWidth="1"/>
    <col min="7" max="7" width="12.42578125" style="41" customWidth="1"/>
    <col min="8" max="8" width="12.28515625" style="41" customWidth="1"/>
    <col min="9" max="9" width="1.28515625" style="41" hidden="1" customWidth="1"/>
    <col min="10" max="10" width="12.5703125" style="41" customWidth="1"/>
    <col min="11" max="11" width="11.7109375" style="41" customWidth="1"/>
    <col min="12" max="13" width="9.140625" style="41" hidden="1" customWidth="1"/>
    <col min="14" max="14" width="1.140625" style="41" customWidth="1"/>
    <col min="15" max="16384" width="9.140625" style="41"/>
  </cols>
  <sheetData>
    <row r="1" spans="1:14" ht="15" customHeight="1" x14ac:dyDescent="0.2">
      <c r="B1" s="132" t="s">
        <v>13</v>
      </c>
      <c r="C1" s="133"/>
      <c r="D1" s="133"/>
      <c r="E1" s="133"/>
      <c r="F1" s="133"/>
      <c r="G1" s="133"/>
      <c r="H1" s="133"/>
      <c r="I1" s="42"/>
      <c r="J1" s="42"/>
      <c r="K1" s="42"/>
      <c r="L1" s="42"/>
      <c r="M1" s="42"/>
      <c r="N1" s="42"/>
    </row>
    <row r="2" spans="1:14" x14ac:dyDescent="0.2">
      <c r="B2" s="134" t="s">
        <v>0</v>
      </c>
      <c r="C2" s="133"/>
      <c r="D2" s="133"/>
      <c r="E2" s="133"/>
      <c r="F2" s="133"/>
      <c r="G2" s="133"/>
      <c r="H2" s="133"/>
      <c r="I2" s="42"/>
      <c r="J2" s="42"/>
      <c r="K2" s="42"/>
      <c r="L2" s="42"/>
      <c r="M2" s="42"/>
      <c r="N2" s="42"/>
    </row>
    <row r="3" spans="1:14" x14ac:dyDescent="0.2">
      <c r="B3" s="134" t="s">
        <v>1</v>
      </c>
      <c r="C3" s="133"/>
      <c r="D3" s="133"/>
      <c r="E3" s="133"/>
      <c r="F3" s="133"/>
      <c r="G3" s="133"/>
      <c r="H3" s="133"/>
      <c r="I3" s="42"/>
      <c r="J3" s="42"/>
      <c r="K3" s="42"/>
      <c r="L3" s="42"/>
      <c r="M3" s="42"/>
      <c r="N3" s="42"/>
    </row>
    <row r="4" spans="1:14" ht="36.75" customHeight="1" x14ac:dyDescent="0.2">
      <c r="B4" s="135" t="s">
        <v>2</v>
      </c>
      <c r="C4" s="136"/>
      <c r="D4" s="136"/>
      <c r="E4" s="136"/>
      <c r="F4" s="136"/>
      <c r="G4" s="136"/>
      <c r="H4" s="136"/>
      <c r="I4" s="42"/>
      <c r="J4" s="42"/>
      <c r="K4" s="42"/>
      <c r="L4" s="42"/>
      <c r="M4" s="42"/>
      <c r="N4" s="42"/>
    </row>
    <row r="5" spans="1:14" ht="0.75" customHeight="1" x14ac:dyDescent="0.2">
      <c r="A5" s="137"/>
      <c r="B5" s="137"/>
      <c r="C5" s="137"/>
      <c r="D5" s="137"/>
      <c r="E5" s="137"/>
      <c r="F5" s="137"/>
      <c r="G5" s="137"/>
      <c r="H5" s="137"/>
      <c r="I5" s="137"/>
      <c r="J5" s="43"/>
      <c r="K5" s="42"/>
      <c r="L5" s="42"/>
      <c r="M5" s="42"/>
      <c r="N5" s="42"/>
    </row>
    <row r="6" spans="1:14" ht="64.5" customHeight="1" x14ac:dyDescent="0.2">
      <c r="A6" s="5" t="s">
        <v>6</v>
      </c>
      <c r="B6" s="5" t="s">
        <v>3</v>
      </c>
      <c r="C6" s="5" t="s">
        <v>4</v>
      </c>
      <c r="D6" s="5" t="s">
        <v>5</v>
      </c>
      <c r="E6" s="6" t="s">
        <v>12</v>
      </c>
      <c r="F6" s="1" t="s">
        <v>7</v>
      </c>
      <c r="G6" s="5" t="s">
        <v>8</v>
      </c>
      <c r="H6" s="138" t="s">
        <v>11</v>
      </c>
      <c r="I6" s="139"/>
      <c r="J6" s="141"/>
    </row>
    <row r="7" spans="1:14" ht="15.75" customHeight="1" x14ac:dyDescent="0.2">
      <c r="A7" s="3"/>
      <c r="B7" s="2">
        <v>1</v>
      </c>
      <c r="C7" s="1">
        <v>2</v>
      </c>
      <c r="D7" s="1">
        <v>3</v>
      </c>
      <c r="E7" s="7">
        <v>4</v>
      </c>
      <c r="F7" s="1">
        <v>5</v>
      </c>
      <c r="G7" s="1">
        <v>6</v>
      </c>
      <c r="H7" s="138">
        <v>7</v>
      </c>
      <c r="I7" s="139"/>
      <c r="J7" s="2">
        <v>8</v>
      </c>
    </row>
    <row r="8" spans="1:14" ht="15.75" customHeight="1" x14ac:dyDescent="0.2">
      <c r="A8" s="81">
        <v>1</v>
      </c>
      <c r="B8" s="73" t="s">
        <v>15</v>
      </c>
      <c r="C8" s="73" t="s">
        <v>16</v>
      </c>
      <c r="D8" s="80">
        <v>2210</v>
      </c>
      <c r="E8" s="72">
        <f>H9+J9</f>
        <v>17702</v>
      </c>
      <c r="F8" s="80" t="s">
        <v>14</v>
      </c>
      <c r="G8" s="80" t="s">
        <v>17</v>
      </c>
      <c r="H8" s="91" t="s">
        <v>18</v>
      </c>
      <c r="I8" s="140"/>
      <c r="J8" s="32" t="s">
        <v>10</v>
      </c>
    </row>
    <row r="9" spans="1:14" ht="51.75" customHeight="1" x14ac:dyDescent="0.2">
      <c r="A9" s="81"/>
      <c r="B9" s="73"/>
      <c r="C9" s="73"/>
      <c r="D9" s="80"/>
      <c r="E9" s="72"/>
      <c r="F9" s="80"/>
      <c r="G9" s="80"/>
      <c r="H9" s="74">
        <f>17702</f>
        <v>17702</v>
      </c>
      <c r="I9" s="116"/>
      <c r="J9" s="31"/>
    </row>
    <row r="10" spans="1:14" ht="15.75" customHeight="1" x14ac:dyDescent="0.2">
      <c r="A10" s="66">
        <v>2</v>
      </c>
      <c r="B10" s="73" t="s">
        <v>19</v>
      </c>
      <c r="C10" s="73" t="s">
        <v>20</v>
      </c>
      <c r="D10" s="80">
        <v>2210</v>
      </c>
      <c r="E10" s="72">
        <f>H11+J11</f>
        <v>12400</v>
      </c>
      <c r="F10" s="80" t="s">
        <v>14</v>
      </c>
      <c r="G10" s="80" t="s">
        <v>17</v>
      </c>
      <c r="H10" s="80" t="s">
        <v>21</v>
      </c>
      <c r="I10" s="131"/>
      <c r="J10" s="32" t="s">
        <v>10</v>
      </c>
    </row>
    <row r="11" spans="1:14" ht="51.75" customHeight="1" x14ac:dyDescent="0.2">
      <c r="A11" s="67"/>
      <c r="B11" s="73"/>
      <c r="C11" s="73"/>
      <c r="D11" s="80"/>
      <c r="E11" s="72"/>
      <c r="F11" s="80"/>
      <c r="G11" s="80"/>
      <c r="H11" s="74">
        <f>12400</f>
        <v>12400</v>
      </c>
      <c r="I11" s="116"/>
      <c r="J11" s="8"/>
    </row>
    <row r="12" spans="1:14" ht="15" customHeight="1" x14ac:dyDescent="0.2">
      <c r="A12" s="125">
        <v>3</v>
      </c>
      <c r="B12" s="73" t="s">
        <v>22</v>
      </c>
      <c r="C12" s="73" t="s">
        <v>221</v>
      </c>
      <c r="D12" s="73">
        <v>2210</v>
      </c>
      <c r="E12" s="95">
        <f>H13+J13</f>
        <v>100000</v>
      </c>
      <c r="F12" s="73" t="s">
        <v>99</v>
      </c>
      <c r="G12" s="73" t="s">
        <v>17</v>
      </c>
      <c r="H12" s="112" t="s">
        <v>18</v>
      </c>
      <c r="I12" s="113"/>
      <c r="J12" s="24" t="s">
        <v>10</v>
      </c>
    </row>
    <row r="13" spans="1:14" ht="44.25" customHeight="1" x14ac:dyDescent="0.2">
      <c r="A13" s="125"/>
      <c r="B13" s="70"/>
      <c r="C13" s="70"/>
      <c r="D13" s="70"/>
      <c r="E13" s="108"/>
      <c r="F13" s="73"/>
      <c r="G13" s="70"/>
      <c r="H13" s="128">
        <f>100000</f>
        <v>100000</v>
      </c>
      <c r="I13" s="129"/>
      <c r="J13" s="9"/>
    </row>
    <row r="14" spans="1:14" ht="15" customHeight="1" x14ac:dyDescent="0.2">
      <c r="A14" s="123">
        <v>4</v>
      </c>
      <c r="B14" s="73" t="s">
        <v>24</v>
      </c>
      <c r="C14" s="70" t="s">
        <v>25</v>
      </c>
      <c r="D14" s="73">
        <v>2210</v>
      </c>
      <c r="E14" s="95">
        <f>H15+J15</f>
        <v>2100</v>
      </c>
      <c r="F14" s="73" t="s">
        <v>14</v>
      </c>
      <c r="G14" s="73" t="s">
        <v>17</v>
      </c>
      <c r="H14" s="112" t="s">
        <v>18</v>
      </c>
      <c r="I14" s="113"/>
      <c r="J14" s="24" t="s">
        <v>10</v>
      </c>
    </row>
    <row r="15" spans="1:14" ht="49.5" customHeight="1" x14ac:dyDescent="0.2">
      <c r="A15" s="124"/>
      <c r="B15" s="73"/>
      <c r="C15" s="111"/>
      <c r="D15" s="73"/>
      <c r="E15" s="95"/>
      <c r="F15" s="73"/>
      <c r="G15" s="70"/>
      <c r="H15" s="114">
        <f>1700+400</f>
        <v>2100</v>
      </c>
      <c r="I15" s="126"/>
      <c r="J15" s="10"/>
    </row>
    <row r="16" spans="1:14" ht="15" customHeight="1" x14ac:dyDescent="0.2">
      <c r="A16" s="123">
        <v>5</v>
      </c>
      <c r="B16" s="73" t="s">
        <v>26</v>
      </c>
      <c r="C16" s="73" t="s">
        <v>27</v>
      </c>
      <c r="D16" s="73">
        <v>2210</v>
      </c>
      <c r="E16" s="95">
        <f>H17+J17</f>
        <v>22776</v>
      </c>
      <c r="F16" s="70" t="s">
        <v>14</v>
      </c>
      <c r="G16" s="73" t="s">
        <v>17</v>
      </c>
      <c r="H16" s="112" t="s">
        <v>18</v>
      </c>
      <c r="I16" s="113"/>
      <c r="J16" s="24" t="s">
        <v>10</v>
      </c>
    </row>
    <row r="17" spans="1:10" ht="66" customHeight="1" x14ac:dyDescent="0.2">
      <c r="A17" s="130"/>
      <c r="B17" s="70"/>
      <c r="C17" s="70"/>
      <c r="D17" s="70"/>
      <c r="E17" s="108"/>
      <c r="F17" s="127"/>
      <c r="G17" s="70"/>
      <c r="H17" s="128">
        <f>18056+4720</f>
        <v>22776</v>
      </c>
      <c r="I17" s="129"/>
      <c r="J17" s="9"/>
    </row>
    <row r="18" spans="1:10" ht="15" customHeight="1" x14ac:dyDescent="0.2">
      <c r="A18" s="125">
        <v>6</v>
      </c>
      <c r="B18" s="73" t="s">
        <v>28</v>
      </c>
      <c r="C18" s="73" t="s">
        <v>29</v>
      </c>
      <c r="D18" s="73">
        <v>2210</v>
      </c>
      <c r="E18" s="95">
        <f>H19+J19</f>
        <v>7500</v>
      </c>
      <c r="F18" s="73" t="s">
        <v>14</v>
      </c>
      <c r="G18" s="73" t="s">
        <v>17</v>
      </c>
      <c r="H18" s="112" t="s">
        <v>18</v>
      </c>
      <c r="I18" s="112"/>
      <c r="J18" s="32" t="s">
        <v>10</v>
      </c>
    </row>
    <row r="19" spans="1:10" ht="49.5" customHeight="1" x14ac:dyDescent="0.2">
      <c r="A19" s="125"/>
      <c r="B19" s="73"/>
      <c r="C19" s="73"/>
      <c r="D19" s="73"/>
      <c r="E19" s="95"/>
      <c r="F19" s="73"/>
      <c r="G19" s="73"/>
      <c r="H19" s="98">
        <v>7500</v>
      </c>
      <c r="I19" s="119"/>
      <c r="J19" s="11"/>
    </row>
    <row r="20" spans="1:10" ht="15.75" customHeight="1" x14ac:dyDescent="0.2">
      <c r="A20" s="81">
        <v>7</v>
      </c>
      <c r="B20" s="80" t="s">
        <v>30</v>
      </c>
      <c r="C20" s="80" t="s">
        <v>31</v>
      </c>
      <c r="D20" s="80">
        <v>2210</v>
      </c>
      <c r="E20" s="72">
        <f>H21+J21</f>
        <v>30654</v>
      </c>
      <c r="F20" s="80" t="s">
        <v>14</v>
      </c>
      <c r="G20" s="80" t="s">
        <v>17</v>
      </c>
      <c r="H20" s="112" t="s">
        <v>18</v>
      </c>
      <c r="I20" s="112"/>
      <c r="J20" s="32" t="s">
        <v>10</v>
      </c>
    </row>
    <row r="21" spans="1:10" ht="49.5" customHeight="1" x14ac:dyDescent="0.2">
      <c r="A21" s="81"/>
      <c r="B21" s="80"/>
      <c r="C21" s="75"/>
      <c r="D21" s="80"/>
      <c r="E21" s="72"/>
      <c r="F21" s="80"/>
      <c r="G21" s="80"/>
      <c r="H21" s="74">
        <f>18954+11700</f>
        <v>30654</v>
      </c>
      <c r="I21" s="94"/>
      <c r="J21" s="8"/>
    </row>
    <row r="22" spans="1:10" ht="15" customHeight="1" x14ac:dyDescent="0.2">
      <c r="A22" s="66">
        <f>A20+1</f>
        <v>8</v>
      </c>
      <c r="B22" s="80" t="s">
        <v>32</v>
      </c>
      <c r="C22" s="68" t="s">
        <v>33</v>
      </c>
      <c r="D22" s="80">
        <v>2210</v>
      </c>
      <c r="E22" s="72">
        <f>H23+J23</f>
        <v>20541</v>
      </c>
      <c r="F22" s="80" t="s">
        <v>14</v>
      </c>
      <c r="G22" s="80" t="s">
        <v>17</v>
      </c>
      <c r="H22" s="112" t="s">
        <v>18</v>
      </c>
      <c r="I22" s="113"/>
      <c r="J22" s="32" t="s">
        <v>10</v>
      </c>
    </row>
    <row r="23" spans="1:10" ht="51" customHeight="1" x14ac:dyDescent="0.2">
      <c r="A23" s="67"/>
      <c r="B23" s="80"/>
      <c r="C23" s="102"/>
      <c r="D23" s="80"/>
      <c r="E23" s="72"/>
      <c r="F23" s="80"/>
      <c r="G23" s="80"/>
      <c r="H23" s="116">
        <f>15541+5000</f>
        <v>20541</v>
      </c>
      <c r="I23" s="122"/>
      <c r="J23" s="8"/>
    </row>
    <row r="24" spans="1:10" ht="15" customHeight="1" x14ac:dyDescent="0.2">
      <c r="A24" s="66">
        <f>A22+1</f>
        <v>9</v>
      </c>
      <c r="B24" s="70" t="s">
        <v>34</v>
      </c>
      <c r="C24" s="70" t="s">
        <v>222</v>
      </c>
      <c r="D24" s="68">
        <v>2210</v>
      </c>
      <c r="E24" s="85">
        <f>H25+J25</f>
        <v>19923</v>
      </c>
      <c r="F24" s="68" t="s">
        <v>14</v>
      </c>
      <c r="G24" s="80" t="s">
        <v>17</v>
      </c>
      <c r="H24" s="112" t="s">
        <v>18</v>
      </c>
      <c r="I24" s="113"/>
      <c r="J24" s="32" t="s">
        <v>10</v>
      </c>
    </row>
    <row r="25" spans="1:10" ht="54" customHeight="1" x14ac:dyDescent="0.2">
      <c r="A25" s="67"/>
      <c r="B25" s="102"/>
      <c r="C25" s="102"/>
      <c r="D25" s="102"/>
      <c r="E25" s="117"/>
      <c r="F25" s="102"/>
      <c r="G25" s="80"/>
      <c r="H25" s="116">
        <f>19923</f>
        <v>19923</v>
      </c>
      <c r="I25" s="122"/>
      <c r="J25" s="8"/>
    </row>
    <row r="26" spans="1:10" ht="15" customHeight="1" x14ac:dyDescent="0.2">
      <c r="A26" s="66">
        <f t="shared" ref="A26" si="0">A24+1</f>
        <v>10</v>
      </c>
      <c r="B26" s="70" t="s">
        <v>35</v>
      </c>
      <c r="C26" s="70" t="s">
        <v>118</v>
      </c>
      <c r="D26" s="68">
        <v>2210</v>
      </c>
      <c r="E26" s="85">
        <f>H27+J27</f>
        <v>196000</v>
      </c>
      <c r="F26" s="68" t="s">
        <v>23</v>
      </c>
      <c r="G26" s="80" t="s">
        <v>17</v>
      </c>
      <c r="H26" s="112" t="s">
        <v>18</v>
      </c>
      <c r="I26" s="113"/>
      <c r="J26" s="32" t="s">
        <v>10</v>
      </c>
    </row>
    <row r="27" spans="1:10" ht="43.5" customHeight="1" x14ac:dyDescent="0.2">
      <c r="A27" s="67"/>
      <c r="B27" s="102"/>
      <c r="C27" s="102"/>
      <c r="D27" s="102"/>
      <c r="E27" s="117"/>
      <c r="F27" s="102"/>
      <c r="G27" s="80"/>
      <c r="H27" s="74">
        <f>196000</f>
        <v>196000</v>
      </c>
      <c r="I27" s="116"/>
      <c r="J27" s="8"/>
    </row>
    <row r="28" spans="1:10" ht="15" customHeight="1" x14ac:dyDescent="0.2">
      <c r="A28" s="66">
        <f t="shared" ref="A28" si="1">A26+1</f>
        <v>11</v>
      </c>
      <c r="B28" s="70" t="s">
        <v>36</v>
      </c>
      <c r="C28" s="70" t="s">
        <v>37</v>
      </c>
      <c r="D28" s="70">
        <v>2210</v>
      </c>
      <c r="E28" s="108">
        <f>H29</f>
        <v>4500</v>
      </c>
      <c r="F28" s="70" t="s">
        <v>14</v>
      </c>
      <c r="G28" s="73" t="s">
        <v>17</v>
      </c>
      <c r="H28" s="112" t="s">
        <v>18</v>
      </c>
      <c r="I28" s="113"/>
      <c r="J28" s="24" t="s">
        <v>10</v>
      </c>
    </row>
    <row r="29" spans="1:10" ht="51" customHeight="1" x14ac:dyDescent="0.2">
      <c r="A29" s="67"/>
      <c r="B29" s="71"/>
      <c r="C29" s="71"/>
      <c r="D29" s="71"/>
      <c r="E29" s="121"/>
      <c r="F29" s="71"/>
      <c r="G29" s="70"/>
      <c r="H29" s="98">
        <f>4500</f>
        <v>4500</v>
      </c>
      <c r="I29" s="114"/>
      <c r="J29" s="10"/>
    </row>
    <row r="30" spans="1:10" x14ac:dyDescent="0.2">
      <c r="A30" s="66">
        <f t="shared" ref="A30" si="2">A28+1</f>
        <v>12</v>
      </c>
      <c r="B30" s="70" t="s">
        <v>223</v>
      </c>
      <c r="C30" s="70" t="s">
        <v>38</v>
      </c>
      <c r="D30" s="70">
        <v>2210</v>
      </c>
      <c r="E30" s="108">
        <f>H31</f>
        <v>4450</v>
      </c>
      <c r="F30" s="70" t="s">
        <v>14</v>
      </c>
      <c r="G30" s="73" t="s">
        <v>17</v>
      </c>
      <c r="H30" s="112" t="s">
        <v>18</v>
      </c>
      <c r="I30" s="113"/>
      <c r="J30" s="24" t="s">
        <v>10</v>
      </c>
    </row>
    <row r="31" spans="1:10" ht="50.25" customHeight="1" x14ac:dyDescent="0.2">
      <c r="A31" s="67"/>
      <c r="B31" s="111"/>
      <c r="C31" s="111"/>
      <c r="D31" s="111"/>
      <c r="E31" s="115"/>
      <c r="F31" s="111"/>
      <c r="G31" s="70"/>
      <c r="H31" s="98">
        <f>3650+800</f>
        <v>4450</v>
      </c>
      <c r="I31" s="114"/>
      <c r="J31" s="10"/>
    </row>
    <row r="32" spans="1:10" ht="15" customHeight="1" x14ac:dyDescent="0.2">
      <c r="A32" s="66">
        <f t="shared" ref="A32" si="3">A30+1</f>
        <v>13</v>
      </c>
      <c r="B32" s="70" t="s">
        <v>224</v>
      </c>
      <c r="C32" s="70" t="s">
        <v>119</v>
      </c>
      <c r="D32" s="70">
        <v>2210</v>
      </c>
      <c r="E32" s="108">
        <f>H33</f>
        <v>7150</v>
      </c>
      <c r="F32" s="70" t="s">
        <v>14</v>
      </c>
      <c r="G32" s="73" t="s">
        <v>17</v>
      </c>
      <c r="H32" s="112" t="s">
        <v>18</v>
      </c>
      <c r="I32" s="113"/>
      <c r="J32" s="32" t="s">
        <v>10</v>
      </c>
    </row>
    <row r="33" spans="1:10" ht="57" customHeight="1" x14ac:dyDescent="0.2">
      <c r="A33" s="67"/>
      <c r="B33" s="111"/>
      <c r="C33" s="111"/>
      <c r="D33" s="111"/>
      <c r="E33" s="115"/>
      <c r="F33" s="111"/>
      <c r="G33" s="70"/>
      <c r="H33" s="114">
        <f>7150</f>
        <v>7150</v>
      </c>
      <c r="I33" s="120"/>
      <c r="J33" s="11"/>
    </row>
    <row r="34" spans="1:10" ht="15" customHeight="1" x14ac:dyDescent="0.2">
      <c r="A34" s="66">
        <f t="shared" ref="A34" si="4">A32+1</f>
        <v>14</v>
      </c>
      <c r="B34" s="73" t="s">
        <v>39</v>
      </c>
      <c r="C34" s="73" t="s">
        <v>40</v>
      </c>
      <c r="D34" s="80">
        <v>2210</v>
      </c>
      <c r="E34" s="72">
        <f>H35+J35</f>
        <v>128000</v>
      </c>
      <c r="F34" s="80" t="s">
        <v>23</v>
      </c>
      <c r="G34" s="73" t="s">
        <v>17</v>
      </c>
      <c r="H34" s="112" t="s">
        <v>18</v>
      </c>
      <c r="I34" s="112"/>
      <c r="J34" s="32" t="s">
        <v>10</v>
      </c>
    </row>
    <row r="35" spans="1:10" ht="48" customHeight="1" x14ac:dyDescent="0.2">
      <c r="A35" s="67"/>
      <c r="B35" s="75"/>
      <c r="C35" s="75"/>
      <c r="D35" s="75"/>
      <c r="E35" s="89"/>
      <c r="F35" s="75"/>
      <c r="G35" s="73"/>
      <c r="H35" s="74">
        <f>128000</f>
        <v>128000</v>
      </c>
      <c r="I35" s="74"/>
      <c r="J35" s="8"/>
    </row>
    <row r="36" spans="1:10" ht="15" customHeight="1" x14ac:dyDescent="0.2">
      <c r="A36" s="66">
        <f t="shared" ref="A36" si="5">A34+1</f>
        <v>15</v>
      </c>
      <c r="B36" s="70" t="s">
        <v>227</v>
      </c>
      <c r="C36" s="70" t="s">
        <v>41</v>
      </c>
      <c r="D36" s="70">
        <v>2210</v>
      </c>
      <c r="E36" s="108">
        <f>H37+J37</f>
        <v>48850</v>
      </c>
      <c r="F36" s="70" t="s">
        <v>14</v>
      </c>
      <c r="G36" s="73" t="s">
        <v>17</v>
      </c>
      <c r="H36" s="112" t="s">
        <v>18</v>
      </c>
      <c r="I36" s="113"/>
      <c r="J36" s="24" t="s">
        <v>10</v>
      </c>
    </row>
    <row r="37" spans="1:10" ht="53.25" customHeight="1" x14ac:dyDescent="0.2">
      <c r="A37" s="67"/>
      <c r="B37" s="111"/>
      <c r="C37" s="111"/>
      <c r="D37" s="111"/>
      <c r="E37" s="115"/>
      <c r="F37" s="111"/>
      <c r="G37" s="73"/>
      <c r="H37" s="98">
        <f>48850</f>
        <v>48850</v>
      </c>
      <c r="I37" s="114"/>
      <c r="J37" s="10"/>
    </row>
    <row r="38" spans="1:10" ht="15" customHeight="1" x14ac:dyDescent="0.2">
      <c r="A38" s="66">
        <f t="shared" ref="A38" si="6">A36+1</f>
        <v>16</v>
      </c>
      <c r="B38" s="70" t="s">
        <v>225</v>
      </c>
      <c r="C38" s="70" t="s">
        <v>42</v>
      </c>
      <c r="D38" s="70">
        <v>2210</v>
      </c>
      <c r="E38" s="108">
        <f t="shared" ref="E38" si="7">H39+J39</f>
        <v>10000</v>
      </c>
      <c r="F38" s="70" t="s">
        <v>14</v>
      </c>
      <c r="G38" s="73" t="s">
        <v>17</v>
      </c>
      <c r="H38" s="112" t="s">
        <v>18</v>
      </c>
      <c r="I38" s="113"/>
      <c r="J38" s="24" t="s">
        <v>10</v>
      </c>
    </row>
    <row r="39" spans="1:10" ht="53.25" customHeight="1" x14ac:dyDescent="0.2">
      <c r="A39" s="67"/>
      <c r="B39" s="111"/>
      <c r="C39" s="111"/>
      <c r="D39" s="111"/>
      <c r="E39" s="115"/>
      <c r="F39" s="111"/>
      <c r="G39" s="70"/>
      <c r="H39" s="98">
        <f>10000</f>
        <v>10000</v>
      </c>
      <c r="I39" s="114"/>
      <c r="J39" s="10"/>
    </row>
    <row r="40" spans="1:10" ht="15" customHeight="1" x14ac:dyDescent="0.2">
      <c r="A40" s="66">
        <f t="shared" ref="A40" si="8">A38+1</f>
        <v>17</v>
      </c>
      <c r="B40" s="73" t="s">
        <v>43</v>
      </c>
      <c r="C40" s="73" t="s">
        <v>44</v>
      </c>
      <c r="D40" s="73">
        <v>2210</v>
      </c>
      <c r="E40" s="95">
        <f t="shared" ref="E40" si="9">H41+J41</f>
        <v>11760</v>
      </c>
      <c r="F40" s="73" t="s">
        <v>14</v>
      </c>
      <c r="G40" s="73" t="s">
        <v>17</v>
      </c>
      <c r="H40" s="112" t="s">
        <v>18</v>
      </c>
      <c r="I40" s="112"/>
      <c r="J40" s="24" t="s">
        <v>10</v>
      </c>
    </row>
    <row r="41" spans="1:10" ht="49.5" customHeight="1" x14ac:dyDescent="0.2">
      <c r="A41" s="67"/>
      <c r="B41" s="73"/>
      <c r="C41" s="96"/>
      <c r="D41" s="73"/>
      <c r="E41" s="118"/>
      <c r="F41" s="96"/>
      <c r="G41" s="73"/>
      <c r="H41" s="98">
        <f>11760</f>
        <v>11760</v>
      </c>
      <c r="I41" s="119"/>
      <c r="J41" s="10"/>
    </row>
    <row r="42" spans="1:10" ht="15" customHeight="1" x14ac:dyDescent="0.2">
      <c r="A42" s="66">
        <f t="shared" ref="A42" si="10">A40+1</f>
        <v>18</v>
      </c>
      <c r="B42" s="73" t="s">
        <v>45</v>
      </c>
      <c r="C42" s="73" t="s">
        <v>46</v>
      </c>
      <c r="D42" s="80">
        <v>2210</v>
      </c>
      <c r="E42" s="72">
        <f t="shared" ref="E42" si="11">H43+J43</f>
        <v>17000</v>
      </c>
      <c r="F42" s="80" t="s">
        <v>14</v>
      </c>
      <c r="G42" s="80" t="s">
        <v>17</v>
      </c>
      <c r="H42" s="112" t="s">
        <v>18</v>
      </c>
      <c r="I42" s="112"/>
      <c r="J42" s="32" t="s">
        <v>10</v>
      </c>
    </row>
    <row r="43" spans="1:10" ht="50.25" customHeight="1" x14ac:dyDescent="0.2">
      <c r="A43" s="67"/>
      <c r="B43" s="75"/>
      <c r="C43" s="75"/>
      <c r="D43" s="75"/>
      <c r="E43" s="89"/>
      <c r="F43" s="75"/>
      <c r="G43" s="80"/>
      <c r="H43" s="74">
        <f>17000</f>
        <v>17000</v>
      </c>
      <c r="I43" s="74"/>
      <c r="J43" s="8"/>
    </row>
    <row r="44" spans="1:10" ht="15" customHeight="1" x14ac:dyDescent="0.2">
      <c r="A44" s="66">
        <f t="shared" ref="A44" si="12">A42+1</f>
        <v>19</v>
      </c>
      <c r="B44" s="73" t="s">
        <v>47</v>
      </c>
      <c r="C44" s="73" t="s">
        <v>48</v>
      </c>
      <c r="D44" s="73">
        <v>2210</v>
      </c>
      <c r="E44" s="95">
        <f t="shared" ref="E44" si="13">H45+J45</f>
        <v>5102</v>
      </c>
      <c r="F44" s="73" t="s">
        <v>14</v>
      </c>
      <c r="G44" s="73" t="s">
        <v>17</v>
      </c>
      <c r="H44" s="112" t="s">
        <v>18</v>
      </c>
      <c r="I44" s="112"/>
      <c r="J44" s="24" t="s">
        <v>10</v>
      </c>
    </row>
    <row r="45" spans="1:10" ht="48.75" customHeight="1" x14ac:dyDescent="0.2">
      <c r="A45" s="67"/>
      <c r="B45" s="96"/>
      <c r="C45" s="96"/>
      <c r="D45" s="96"/>
      <c r="E45" s="118"/>
      <c r="F45" s="96"/>
      <c r="G45" s="73"/>
      <c r="H45" s="98">
        <v>5102</v>
      </c>
      <c r="I45" s="98"/>
      <c r="J45" s="10"/>
    </row>
    <row r="46" spans="1:10" ht="15" customHeight="1" x14ac:dyDescent="0.2">
      <c r="A46" s="66">
        <f t="shared" ref="A46" si="14">A44+1</f>
        <v>20</v>
      </c>
      <c r="B46" s="73" t="s">
        <v>226</v>
      </c>
      <c r="C46" s="73" t="s">
        <v>49</v>
      </c>
      <c r="D46" s="73">
        <v>2210</v>
      </c>
      <c r="E46" s="95">
        <f t="shared" ref="E46" si="15">H47+J47</f>
        <v>16800</v>
      </c>
      <c r="F46" s="73" t="s">
        <v>14</v>
      </c>
      <c r="G46" s="73" t="s">
        <v>17</v>
      </c>
      <c r="H46" s="112" t="s">
        <v>18</v>
      </c>
      <c r="I46" s="112"/>
      <c r="J46" s="24" t="s">
        <v>10</v>
      </c>
    </row>
    <row r="47" spans="1:10" ht="53.25" customHeight="1" x14ac:dyDescent="0.2">
      <c r="A47" s="67"/>
      <c r="B47" s="96"/>
      <c r="C47" s="96"/>
      <c r="D47" s="96"/>
      <c r="E47" s="118"/>
      <c r="F47" s="96"/>
      <c r="G47" s="73"/>
      <c r="H47" s="98">
        <f>16800</f>
        <v>16800</v>
      </c>
      <c r="I47" s="98"/>
      <c r="J47" s="10"/>
    </row>
    <row r="48" spans="1:10" ht="15" customHeight="1" x14ac:dyDescent="0.2">
      <c r="A48" s="66">
        <f t="shared" ref="A48" si="16">A46+1</f>
        <v>21</v>
      </c>
      <c r="B48" s="73" t="s">
        <v>50</v>
      </c>
      <c r="C48" s="73" t="s">
        <v>51</v>
      </c>
      <c r="D48" s="73">
        <v>2210</v>
      </c>
      <c r="E48" s="95">
        <f t="shared" ref="E48" si="17">H49+J49</f>
        <v>600</v>
      </c>
      <c r="F48" s="73" t="s">
        <v>14</v>
      </c>
      <c r="G48" s="73" t="s">
        <v>17</v>
      </c>
      <c r="H48" s="112" t="s">
        <v>18</v>
      </c>
      <c r="I48" s="112"/>
      <c r="J48" s="24" t="s">
        <v>10</v>
      </c>
    </row>
    <row r="49" spans="1:10" ht="51" customHeight="1" x14ac:dyDescent="0.2">
      <c r="A49" s="67"/>
      <c r="B49" s="73"/>
      <c r="C49" s="73"/>
      <c r="D49" s="73"/>
      <c r="E49" s="95"/>
      <c r="F49" s="73"/>
      <c r="G49" s="73"/>
      <c r="H49" s="98">
        <v>600</v>
      </c>
      <c r="I49" s="98"/>
      <c r="J49" s="10"/>
    </row>
    <row r="50" spans="1:10" ht="15" customHeight="1" x14ac:dyDescent="0.2">
      <c r="A50" s="66">
        <f t="shared" ref="A50" si="18">A48+1</f>
        <v>22</v>
      </c>
      <c r="B50" s="73" t="s">
        <v>52</v>
      </c>
      <c r="C50" s="73" t="s">
        <v>53</v>
      </c>
      <c r="D50" s="73">
        <v>2210</v>
      </c>
      <c r="E50" s="95">
        <f t="shared" ref="E50" si="19">H51+J51</f>
        <v>300</v>
      </c>
      <c r="F50" s="73" t="s">
        <v>14</v>
      </c>
      <c r="G50" s="73" t="s">
        <v>17</v>
      </c>
      <c r="H50" s="112" t="s">
        <v>18</v>
      </c>
      <c r="I50" s="112"/>
      <c r="J50" s="24" t="s">
        <v>10</v>
      </c>
    </row>
    <row r="51" spans="1:10" ht="48.75" customHeight="1" x14ac:dyDescent="0.2">
      <c r="A51" s="67"/>
      <c r="B51" s="96"/>
      <c r="C51" s="96"/>
      <c r="D51" s="96"/>
      <c r="E51" s="118"/>
      <c r="F51" s="96"/>
      <c r="G51" s="73"/>
      <c r="H51" s="98">
        <v>300</v>
      </c>
      <c r="I51" s="98"/>
      <c r="J51" s="10"/>
    </row>
    <row r="52" spans="1:10" ht="15" customHeight="1" x14ac:dyDescent="0.2">
      <c r="A52" s="66">
        <f t="shared" ref="A52" si="20">A50+1</f>
        <v>23</v>
      </c>
      <c r="B52" s="73" t="s">
        <v>54</v>
      </c>
      <c r="C52" s="73" t="s">
        <v>55</v>
      </c>
      <c r="D52" s="73">
        <v>2210</v>
      </c>
      <c r="E52" s="95">
        <f t="shared" ref="E52" si="21">H53+J53</f>
        <v>2460</v>
      </c>
      <c r="F52" s="73" t="s">
        <v>14</v>
      </c>
      <c r="G52" s="73" t="s">
        <v>17</v>
      </c>
      <c r="H52" s="112" t="s">
        <v>18</v>
      </c>
      <c r="I52" s="112"/>
      <c r="J52" s="24" t="s">
        <v>10</v>
      </c>
    </row>
    <row r="53" spans="1:10" ht="53.25" customHeight="1" x14ac:dyDescent="0.2">
      <c r="A53" s="67"/>
      <c r="B53" s="96"/>
      <c r="C53" s="96"/>
      <c r="D53" s="96"/>
      <c r="E53" s="118"/>
      <c r="F53" s="96"/>
      <c r="G53" s="73"/>
      <c r="H53" s="98">
        <v>2460</v>
      </c>
      <c r="I53" s="98"/>
      <c r="J53" s="10"/>
    </row>
    <row r="54" spans="1:10" ht="15" customHeight="1" x14ac:dyDescent="0.2">
      <c r="A54" s="66">
        <f t="shared" ref="A54" si="22">A52+1</f>
        <v>24</v>
      </c>
      <c r="B54" s="73" t="s">
        <v>108</v>
      </c>
      <c r="C54" s="73" t="s">
        <v>56</v>
      </c>
      <c r="D54" s="73">
        <v>2210</v>
      </c>
      <c r="E54" s="95">
        <f t="shared" ref="E54" si="23">H55+J55</f>
        <v>2447</v>
      </c>
      <c r="F54" s="73" t="s">
        <v>14</v>
      </c>
      <c r="G54" s="73" t="s">
        <v>17</v>
      </c>
      <c r="H54" s="112" t="s">
        <v>18</v>
      </c>
      <c r="I54" s="112"/>
      <c r="J54" s="24" t="s">
        <v>10</v>
      </c>
    </row>
    <row r="55" spans="1:10" ht="54.75" customHeight="1" x14ac:dyDescent="0.2">
      <c r="A55" s="67"/>
      <c r="B55" s="96"/>
      <c r="C55" s="96"/>
      <c r="D55" s="96"/>
      <c r="E55" s="118"/>
      <c r="F55" s="96"/>
      <c r="G55" s="73"/>
      <c r="H55" s="98">
        <f>2447</f>
        <v>2447</v>
      </c>
      <c r="I55" s="98"/>
      <c r="J55" s="10"/>
    </row>
    <row r="56" spans="1:10" ht="15" customHeight="1" x14ac:dyDescent="0.2">
      <c r="A56" s="66">
        <f t="shared" ref="A56" si="24">A54+1</f>
        <v>25</v>
      </c>
      <c r="B56" s="73" t="s">
        <v>57</v>
      </c>
      <c r="C56" s="73" t="s">
        <v>117</v>
      </c>
      <c r="D56" s="73">
        <v>2210</v>
      </c>
      <c r="E56" s="95">
        <f t="shared" ref="E56" si="25">H57+J57</f>
        <v>7500</v>
      </c>
      <c r="F56" s="73" t="s">
        <v>14</v>
      </c>
      <c r="G56" s="73" t="s">
        <v>17</v>
      </c>
      <c r="H56" s="112" t="s">
        <v>18</v>
      </c>
      <c r="I56" s="112"/>
      <c r="J56" s="24" t="s">
        <v>10</v>
      </c>
    </row>
    <row r="57" spans="1:10" ht="51.75" customHeight="1" x14ac:dyDescent="0.2">
      <c r="A57" s="67"/>
      <c r="B57" s="96"/>
      <c r="C57" s="96"/>
      <c r="D57" s="96"/>
      <c r="E57" s="118"/>
      <c r="F57" s="96"/>
      <c r="G57" s="73"/>
      <c r="H57" s="98">
        <f>7500</f>
        <v>7500</v>
      </c>
      <c r="I57" s="98"/>
      <c r="J57" s="10"/>
    </row>
    <row r="58" spans="1:10" ht="15" customHeight="1" x14ac:dyDescent="0.2">
      <c r="A58" s="66">
        <f t="shared" ref="A58" si="26">A56+1</f>
        <v>26</v>
      </c>
      <c r="B58" s="70" t="s">
        <v>107</v>
      </c>
      <c r="C58" s="70" t="s">
        <v>58</v>
      </c>
      <c r="D58" s="70">
        <v>2210</v>
      </c>
      <c r="E58" s="108">
        <f t="shared" ref="E58" si="27">H59+J59</f>
        <v>6400</v>
      </c>
      <c r="F58" s="70" t="s">
        <v>14</v>
      </c>
      <c r="G58" s="73" t="s">
        <v>17</v>
      </c>
      <c r="H58" s="112" t="s">
        <v>18</v>
      </c>
      <c r="I58" s="113"/>
      <c r="J58" s="32" t="s">
        <v>10</v>
      </c>
    </row>
    <row r="59" spans="1:10" ht="48" customHeight="1" x14ac:dyDescent="0.2">
      <c r="A59" s="67"/>
      <c r="B59" s="111"/>
      <c r="C59" s="111"/>
      <c r="D59" s="111"/>
      <c r="E59" s="115"/>
      <c r="F59" s="111"/>
      <c r="G59" s="70"/>
      <c r="H59" s="98">
        <f>6400</f>
        <v>6400</v>
      </c>
      <c r="I59" s="114"/>
      <c r="J59" s="10"/>
    </row>
    <row r="60" spans="1:10" ht="15" customHeight="1" x14ac:dyDescent="0.2">
      <c r="A60" s="66">
        <f t="shared" ref="A60" si="28">A58+1</f>
        <v>27</v>
      </c>
      <c r="B60" s="70" t="s">
        <v>106</v>
      </c>
      <c r="C60" s="70" t="s">
        <v>59</v>
      </c>
      <c r="D60" s="68">
        <v>2210</v>
      </c>
      <c r="E60" s="85">
        <f>H61+J61</f>
        <v>20300</v>
      </c>
      <c r="F60" s="68" t="s">
        <v>14</v>
      </c>
      <c r="G60" s="80" t="s">
        <v>17</v>
      </c>
      <c r="H60" s="112" t="s">
        <v>18</v>
      </c>
      <c r="I60" s="113"/>
      <c r="J60" s="32" t="s">
        <v>10</v>
      </c>
    </row>
    <row r="61" spans="1:10" ht="49.5" customHeight="1" x14ac:dyDescent="0.2">
      <c r="A61" s="67"/>
      <c r="B61" s="102"/>
      <c r="C61" s="102"/>
      <c r="D61" s="102"/>
      <c r="E61" s="117"/>
      <c r="F61" s="102"/>
      <c r="G61" s="80"/>
      <c r="H61" s="74">
        <f>20300</f>
        <v>20300</v>
      </c>
      <c r="I61" s="116"/>
      <c r="J61" s="8"/>
    </row>
    <row r="62" spans="1:10" ht="15" customHeight="1" x14ac:dyDescent="0.2">
      <c r="A62" s="66">
        <f t="shared" ref="A62" si="29">A60+1</f>
        <v>28</v>
      </c>
      <c r="B62" s="109" t="s">
        <v>60</v>
      </c>
      <c r="C62" s="70" t="s">
        <v>217</v>
      </c>
      <c r="D62" s="68">
        <v>2210</v>
      </c>
      <c r="E62" s="85">
        <f t="shared" ref="E62" si="30">H63+J63</f>
        <v>25210</v>
      </c>
      <c r="F62" s="68" t="s">
        <v>14</v>
      </c>
      <c r="G62" s="80" t="s">
        <v>17</v>
      </c>
      <c r="H62" s="112" t="s">
        <v>18</v>
      </c>
      <c r="I62" s="113"/>
      <c r="J62" s="32" t="s">
        <v>10</v>
      </c>
    </row>
    <row r="63" spans="1:10" ht="52.5" customHeight="1" x14ac:dyDescent="0.2">
      <c r="A63" s="67"/>
      <c r="B63" s="102"/>
      <c r="C63" s="102"/>
      <c r="D63" s="102"/>
      <c r="E63" s="117"/>
      <c r="F63" s="102"/>
      <c r="G63" s="80"/>
      <c r="H63" s="74">
        <f>25210</f>
        <v>25210</v>
      </c>
      <c r="I63" s="116"/>
      <c r="J63" s="8"/>
    </row>
    <row r="64" spans="1:10" ht="15" customHeight="1" x14ac:dyDescent="0.2">
      <c r="A64" s="66">
        <f t="shared" ref="A64" si="31">A62+1</f>
        <v>29</v>
      </c>
      <c r="B64" s="70" t="s">
        <v>61</v>
      </c>
      <c r="C64" s="70" t="s">
        <v>218</v>
      </c>
      <c r="D64" s="70">
        <v>2210</v>
      </c>
      <c r="E64" s="108">
        <f t="shared" ref="E64" si="32">H65+J65</f>
        <v>500</v>
      </c>
      <c r="F64" s="70" t="s">
        <v>14</v>
      </c>
      <c r="G64" s="73" t="s">
        <v>17</v>
      </c>
      <c r="H64" s="112" t="s">
        <v>18</v>
      </c>
      <c r="I64" s="113"/>
      <c r="J64" s="24" t="s">
        <v>10</v>
      </c>
    </row>
    <row r="65" spans="1:10" ht="51.75" customHeight="1" x14ac:dyDescent="0.2">
      <c r="A65" s="67"/>
      <c r="B65" s="111"/>
      <c r="C65" s="111"/>
      <c r="D65" s="111"/>
      <c r="E65" s="115"/>
      <c r="F65" s="111"/>
      <c r="G65" s="70"/>
      <c r="H65" s="98">
        <v>500</v>
      </c>
      <c r="I65" s="114"/>
      <c r="J65" s="10"/>
    </row>
    <row r="66" spans="1:10" ht="15" customHeight="1" x14ac:dyDescent="0.2">
      <c r="A66" s="66">
        <f t="shared" ref="A66" si="33">A64+1</f>
        <v>30</v>
      </c>
      <c r="B66" s="70" t="s">
        <v>62</v>
      </c>
      <c r="C66" s="70" t="s">
        <v>63</v>
      </c>
      <c r="D66" s="70">
        <v>2210</v>
      </c>
      <c r="E66" s="108">
        <f t="shared" ref="E66" si="34">H67+J67</f>
        <v>14400</v>
      </c>
      <c r="F66" s="70" t="s">
        <v>14</v>
      </c>
      <c r="G66" s="80" t="s">
        <v>17</v>
      </c>
      <c r="H66" s="112" t="s">
        <v>18</v>
      </c>
      <c r="I66" s="113"/>
      <c r="J66" s="32" t="s">
        <v>10</v>
      </c>
    </row>
    <row r="67" spans="1:10" ht="51" customHeight="1" x14ac:dyDescent="0.2">
      <c r="A67" s="67"/>
      <c r="B67" s="71"/>
      <c r="C67" s="71"/>
      <c r="D67" s="111"/>
      <c r="E67" s="115"/>
      <c r="F67" s="111"/>
      <c r="G67" s="80"/>
      <c r="H67" s="98">
        <v>14400</v>
      </c>
      <c r="I67" s="114"/>
      <c r="J67" s="10"/>
    </row>
    <row r="68" spans="1:10" ht="14.25" customHeight="1" x14ac:dyDescent="0.2">
      <c r="A68" s="66">
        <f t="shared" ref="A68" si="35">A66+1</f>
        <v>31</v>
      </c>
      <c r="B68" s="70" t="s">
        <v>109</v>
      </c>
      <c r="C68" s="70" t="s">
        <v>64</v>
      </c>
      <c r="D68" s="70">
        <v>2210</v>
      </c>
      <c r="E68" s="108">
        <f t="shared" ref="E68" si="36">H69+J69</f>
        <v>19250</v>
      </c>
      <c r="F68" s="70" t="s">
        <v>14</v>
      </c>
      <c r="G68" s="80" t="s">
        <v>17</v>
      </c>
      <c r="H68" s="112" t="s">
        <v>18</v>
      </c>
      <c r="I68" s="113"/>
      <c r="J68" s="32" t="s">
        <v>10</v>
      </c>
    </row>
    <row r="69" spans="1:10" ht="48.75" customHeight="1" x14ac:dyDescent="0.2">
      <c r="A69" s="67"/>
      <c r="B69" s="71"/>
      <c r="C69" s="71"/>
      <c r="D69" s="111"/>
      <c r="E69" s="115"/>
      <c r="F69" s="111"/>
      <c r="G69" s="80"/>
      <c r="H69" s="98">
        <v>19250</v>
      </c>
      <c r="I69" s="114"/>
      <c r="J69" s="10"/>
    </row>
    <row r="70" spans="1:10" ht="15" customHeight="1" x14ac:dyDescent="0.2">
      <c r="A70" s="66">
        <f t="shared" ref="A70" si="37">A68+1</f>
        <v>32</v>
      </c>
      <c r="B70" s="70" t="s">
        <v>219</v>
      </c>
      <c r="C70" s="70" t="s">
        <v>65</v>
      </c>
      <c r="D70" s="70">
        <v>2210</v>
      </c>
      <c r="E70" s="108">
        <f t="shared" ref="E70" si="38">H71+J71</f>
        <v>40350</v>
      </c>
      <c r="F70" s="70" t="s">
        <v>14</v>
      </c>
      <c r="G70" s="80" t="s">
        <v>17</v>
      </c>
      <c r="H70" s="112" t="s">
        <v>18</v>
      </c>
      <c r="I70" s="113"/>
      <c r="J70" s="32" t="s">
        <v>10</v>
      </c>
    </row>
    <row r="71" spans="1:10" ht="51" customHeight="1" x14ac:dyDescent="0.2">
      <c r="A71" s="67"/>
      <c r="B71" s="71"/>
      <c r="C71" s="71"/>
      <c r="D71" s="111"/>
      <c r="E71" s="115"/>
      <c r="F71" s="111"/>
      <c r="G71" s="80"/>
      <c r="H71" s="98">
        <f>21000+19350</f>
        <v>40350</v>
      </c>
      <c r="I71" s="114"/>
      <c r="J71" s="10"/>
    </row>
    <row r="72" spans="1:10" ht="15" customHeight="1" x14ac:dyDescent="0.2">
      <c r="A72" s="66">
        <f t="shared" ref="A72" si="39">A70+1</f>
        <v>33</v>
      </c>
      <c r="B72" s="70" t="s">
        <v>66</v>
      </c>
      <c r="C72" s="70" t="s">
        <v>67</v>
      </c>
      <c r="D72" s="70">
        <v>2210</v>
      </c>
      <c r="E72" s="108">
        <f t="shared" ref="E72" si="40">H73+J73</f>
        <v>1630</v>
      </c>
      <c r="F72" s="70" t="s">
        <v>14</v>
      </c>
      <c r="G72" s="80" t="s">
        <v>17</v>
      </c>
      <c r="H72" s="112" t="s">
        <v>18</v>
      </c>
      <c r="I72" s="113"/>
      <c r="J72" s="32" t="s">
        <v>10</v>
      </c>
    </row>
    <row r="73" spans="1:10" ht="53.25" customHeight="1" x14ac:dyDescent="0.2">
      <c r="A73" s="67"/>
      <c r="B73" s="71"/>
      <c r="C73" s="71"/>
      <c r="D73" s="111"/>
      <c r="E73" s="115"/>
      <c r="F73" s="111"/>
      <c r="G73" s="80"/>
      <c r="H73" s="98">
        <v>1630</v>
      </c>
      <c r="I73" s="114"/>
      <c r="J73" s="10"/>
    </row>
    <row r="74" spans="1:10" ht="15" customHeight="1" x14ac:dyDescent="0.2">
      <c r="A74" s="66">
        <f t="shared" ref="A74" si="41">A72+1</f>
        <v>34</v>
      </c>
      <c r="B74" s="70" t="s">
        <v>98</v>
      </c>
      <c r="C74" s="70" t="s">
        <v>68</v>
      </c>
      <c r="D74" s="70">
        <v>2210</v>
      </c>
      <c r="E74" s="108">
        <f>H75+J75</f>
        <v>29755</v>
      </c>
      <c r="F74" s="70" t="s">
        <v>14</v>
      </c>
      <c r="G74" s="80" t="s">
        <v>17</v>
      </c>
      <c r="H74" s="112" t="s">
        <v>18</v>
      </c>
      <c r="I74" s="113"/>
      <c r="J74" s="32" t="s">
        <v>10</v>
      </c>
    </row>
    <row r="75" spans="1:10" ht="51.75" customHeight="1" x14ac:dyDescent="0.2">
      <c r="A75" s="67"/>
      <c r="B75" s="71"/>
      <c r="C75" s="71"/>
      <c r="D75" s="111"/>
      <c r="E75" s="115"/>
      <c r="F75" s="111"/>
      <c r="G75" s="80"/>
      <c r="H75" s="98">
        <f>29755</f>
        <v>29755</v>
      </c>
      <c r="I75" s="114"/>
      <c r="J75" s="10"/>
    </row>
    <row r="76" spans="1:10" ht="15" customHeight="1" x14ac:dyDescent="0.2">
      <c r="A76" s="66">
        <f t="shared" ref="A76" si="42">A74+1</f>
        <v>35</v>
      </c>
      <c r="B76" s="70" t="s">
        <v>110</v>
      </c>
      <c r="C76" s="70" t="s">
        <v>69</v>
      </c>
      <c r="D76" s="70">
        <v>2210</v>
      </c>
      <c r="E76" s="108">
        <f t="shared" ref="E76" si="43">H77+J77</f>
        <v>20250</v>
      </c>
      <c r="F76" s="70" t="s">
        <v>14</v>
      </c>
      <c r="G76" s="80" t="s">
        <v>17</v>
      </c>
      <c r="H76" s="112" t="s">
        <v>18</v>
      </c>
      <c r="I76" s="113"/>
      <c r="J76" s="32" t="s">
        <v>10</v>
      </c>
    </row>
    <row r="77" spans="1:10" ht="50.25" customHeight="1" x14ac:dyDescent="0.2">
      <c r="A77" s="67"/>
      <c r="B77" s="71"/>
      <c r="C77" s="71"/>
      <c r="D77" s="111"/>
      <c r="E77" s="115"/>
      <c r="F77" s="111"/>
      <c r="G77" s="80"/>
      <c r="H77" s="98">
        <v>20250</v>
      </c>
      <c r="I77" s="114"/>
      <c r="J77" s="10"/>
    </row>
    <row r="78" spans="1:10" ht="15" customHeight="1" x14ac:dyDescent="0.2">
      <c r="A78" s="66">
        <f t="shared" ref="A78" si="44">A76+1</f>
        <v>36</v>
      </c>
      <c r="B78" s="70" t="s">
        <v>220</v>
      </c>
      <c r="C78" s="70" t="s">
        <v>70</v>
      </c>
      <c r="D78" s="70">
        <v>2210</v>
      </c>
      <c r="E78" s="108">
        <f t="shared" ref="E78" si="45">H79+J79</f>
        <v>21300</v>
      </c>
      <c r="F78" s="70" t="s">
        <v>14</v>
      </c>
      <c r="G78" s="80" t="s">
        <v>17</v>
      </c>
      <c r="H78" s="112" t="s">
        <v>18</v>
      </c>
      <c r="I78" s="113"/>
      <c r="J78" s="32" t="s">
        <v>10</v>
      </c>
    </row>
    <row r="79" spans="1:10" ht="50.25" customHeight="1" x14ac:dyDescent="0.2">
      <c r="A79" s="67"/>
      <c r="B79" s="71"/>
      <c r="C79" s="71"/>
      <c r="D79" s="111"/>
      <c r="E79" s="115"/>
      <c r="F79" s="111"/>
      <c r="G79" s="80"/>
      <c r="H79" s="98">
        <v>21300</v>
      </c>
      <c r="I79" s="114"/>
      <c r="J79" s="10"/>
    </row>
    <row r="80" spans="1:10" ht="15" customHeight="1" x14ac:dyDescent="0.2">
      <c r="A80" s="66">
        <f t="shared" ref="A80" si="46">A78+1</f>
        <v>37</v>
      </c>
      <c r="B80" s="70" t="s">
        <v>71</v>
      </c>
      <c r="C80" s="70" t="s">
        <v>72</v>
      </c>
      <c r="D80" s="70">
        <v>2210</v>
      </c>
      <c r="E80" s="108">
        <f t="shared" ref="E80" si="47">H81+J81</f>
        <v>28400</v>
      </c>
      <c r="F80" s="70" t="s">
        <v>14</v>
      </c>
      <c r="G80" s="80" t="s">
        <v>17</v>
      </c>
      <c r="H80" s="112" t="s">
        <v>18</v>
      </c>
      <c r="I80" s="113"/>
      <c r="J80" s="32" t="s">
        <v>10</v>
      </c>
    </row>
    <row r="81" spans="1:10" ht="52.5" customHeight="1" x14ac:dyDescent="0.2">
      <c r="A81" s="67"/>
      <c r="B81" s="71"/>
      <c r="C81" s="71"/>
      <c r="D81" s="111"/>
      <c r="E81" s="115"/>
      <c r="F81" s="111"/>
      <c r="G81" s="80"/>
      <c r="H81" s="98">
        <v>28400</v>
      </c>
      <c r="I81" s="114"/>
      <c r="J81" s="10"/>
    </row>
    <row r="82" spans="1:10" ht="15" customHeight="1" x14ac:dyDescent="0.2">
      <c r="A82" s="66">
        <f t="shared" ref="A82" si="48">A80+1</f>
        <v>38</v>
      </c>
      <c r="B82" s="70" t="s">
        <v>111</v>
      </c>
      <c r="C82" s="70" t="s">
        <v>73</v>
      </c>
      <c r="D82" s="70">
        <v>2210</v>
      </c>
      <c r="E82" s="108">
        <f t="shared" ref="E82" si="49">H83+J83</f>
        <v>4550</v>
      </c>
      <c r="F82" s="70" t="s">
        <v>14</v>
      </c>
      <c r="G82" s="73" t="s">
        <v>17</v>
      </c>
      <c r="H82" s="112" t="s">
        <v>18</v>
      </c>
      <c r="I82" s="113"/>
      <c r="J82" s="24" t="s">
        <v>10</v>
      </c>
    </row>
    <row r="83" spans="1:10" ht="51" customHeight="1" x14ac:dyDescent="0.2">
      <c r="A83" s="67"/>
      <c r="B83" s="71"/>
      <c r="C83" s="71"/>
      <c r="D83" s="111"/>
      <c r="E83" s="115"/>
      <c r="F83" s="111"/>
      <c r="G83" s="73"/>
      <c r="H83" s="98">
        <f>4550</f>
        <v>4550</v>
      </c>
      <c r="I83" s="114"/>
      <c r="J83" s="10"/>
    </row>
    <row r="84" spans="1:10" ht="15" customHeight="1" x14ac:dyDescent="0.2">
      <c r="A84" s="66">
        <f t="shared" ref="A84" si="50">A82+1</f>
        <v>39</v>
      </c>
      <c r="B84" s="70" t="s">
        <v>112</v>
      </c>
      <c r="C84" s="70" t="s">
        <v>74</v>
      </c>
      <c r="D84" s="70">
        <v>2210</v>
      </c>
      <c r="E84" s="108">
        <f t="shared" ref="E84" si="51">H85+J85</f>
        <v>20000</v>
      </c>
      <c r="F84" s="70" t="s">
        <v>14</v>
      </c>
      <c r="G84" s="73" t="s">
        <v>17</v>
      </c>
      <c r="H84" s="112" t="s">
        <v>18</v>
      </c>
      <c r="I84" s="113"/>
      <c r="J84" s="32" t="s">
        <v>10</v>
      </c>
    </row>
    <row r="85" spans="1:10" ht="52.5" customHeight="1" x14ac:dyDescent="0.2">
      <c r="A85" s="67"/>
      <c r="B85" s="71"/>
      <c r="C85" s="71"/>
      <c r="D85" s="111"/>
      <c r="E85" s="115"/>
      <c r="F85" s="111"/>
      <c r="G85" s="73"/>
      <c r="H85" s="98">
        <v>20000</v>
      </c>
      <c r="I85" s="114"/>
      <c r="J85" s="10"/>
    </row>
    <row r="86" spans="1:10" ht="15" customHeight="1" x14ac:dyDescent="0.2">
      <c r="A86" s="66">
        <f t="shared" ref="A86" si="52">A84+1</f>
        <v>40</v>
      </c>
      <c r="B86" s="70" t="s">
        <v>113</v>
      </c>
      <c r="C86" s="70" t="s">
        <v>75</v>
      </c>
      <c r="D86" s="70">
        <v>2210</v>
      </c>
      <c r="E86" s="108">
        <f t="shared" ref="E86" si="53">H87+J87</f>
        <v>10000</v>
      </c>
      <c r="F86" s="70" t="s">
        <v>14</v>
      </c>
      <c r="G86" s="73" t="s">
        <v>17</v>
      </c>
      <c r="H86" s="112" t="s">
        <v>18</v>
      </c>
      <c r="I86" s="113"/>
      <c r="J86" s="32" t="s">
        <v>10</v>
      </c>
    </row>
    <row r="87" spans="1:10" ht="51.75" customHeight="1" x14ac:dyDescent="0.2">
      <c r="A87" s="67"/>
      <c r="B87" s="71"/>
      <c r="C87" s="71"/>
      <c r="D87" s="111"/>
      <c r="E87" s="115"/>
      <c r="F87" s="111"/>
      <c r="G87" s="73"/>
      <c r="H87" s="98">
        <f>10000</f>
        <v>10000</v>
      </c>
      <c r="I87" s="114"/>
      <c r="J87" s="10"/>
    </row>
    <row r="88" spans="1:10" ht="15" customHeight="1" x14ac:dyDescent="0.2">
      <c r="A88" s="66">
        <f t="shared" ref="A88" si="54">A86+1</f>
        <v>41</v>
      </c>
      <c r="B88" s="70" t="s">
        <v>76</v>
      </c>
      <c r="C88" s="70" t="s">
        <v>77</v>
      </c>
      <c r="D88" s="70">
        <v>2210</v>
      </c>
      <c r="E88" s="108">
        <f t="shared" ref="E88" si="55">H89+J89</f>
        <v>1250</v>
      </c>
      <c r="F88" s="70" t="s">
        <v>14</v>
      </c>
      <c r="G88" s="73" t="s">
        <v>17</v>
      </c>
      <c r="H88" s="112" t="s">
        <v>18</v>
      </c>
      <c r="I88" s="113"/>
      <c r="J88" s="32" t="s">
        <v>10</v>
      </c>
    </row>
    <row r="89" spans="1:10" ht="51.75" customHeight="1" x14ac:dyDescent="0.2">
      <c r="A89" s="67"/>
      <c r="B89" s="71"/>
      <c r="C89" s="71"/>
      <c r="D89" s="111"/>
      <c r="E89" s="115"/>
      <c r="F89" s="111"/>
      <c r="G89" s="73"/>
      <c r="H89" s="98">
        <v>1250</v>
      </c>
      <c r="I89" s="114"/>
      <c r="J89" s="10"/>
    </row>
    <row r="90" spans="1:10" ht="15" customHeight="1" x14ac:dyDescent="0.2">
      <c r="A90" s="66">
        <f t="shared" ref="A90" si="56">A88+1</f>
        <v>42</v>
      </c>
      <c r="B90" s="70" t="s">
        <v>78</v>
      </c>
      <c r="C90" s="70" t="s">
        <v>86</v>
      </c>
      <c r="D90" s="70">
        <v>2210</v>
      </c>
      <c r="E90" s="108">
        <f>H91+J91</f>
        <v>5400</v>
      </c>
      <c r="F90" s="109" t="s">
        <v>14</v>
      </c>
      <c r="G90" s="70" t="s">
        <v>17</v>
      </c>
      <c r="H90" s="73" t="s">
        <v>18</v>
      </c>
      <c r="I90" s="105"/>
      <c r="J90" s="22" t="s">
        <v>10</v>
      </c>
    </row>
    <row r="91" spans="1:10" ht="51" customHeight="1" x14ac:dyDescent="0.2">
      <c r="A91" s="67"/>
      <c r="B91" s="110"/>
      <c r="C91" s="110"/>
      <c r="D91" s="110"/>
      <c r="E91" s="110"/>
      <c r="F91" s="110"/>
      <c r="G91" s="71"/>
      <c r="H91" s="26">
        <v>5400</v>
      </c>
      <c r="I91" s="12"/>
      <c r="J91" s="25"/>
    </row>
    <row r="92" spans="1:10" ht="15" customHeight="1" x14ac:dyDescent="0.2">
      <c r="A92" s="66">
        <f t="shared" ref="A92" si="57">A90+1</f>
        <v>43</v>
      </c>
      <c r="B92" s="70" t="s">
        <v>87</v>
      </c>
      <c r="C92" s="70" t="s">
        <v>80</v>
      </c>
      <c r="D92" s="70">
        <v>2210</v>
      </c>
      <c r="E92" s="108">
        <f>H93+J93</f>
        <v>400</v>
      </c>
      <c r="F92" s="70" t="s">
        <v>14</v>
      </c>
      <c r="G92" s="70" t="s">
        <v>17</v>
      </c>
      <c r="H92" s="73" t="s">
        <v>18</v>
      </c>
      <c r="I92" s="105"/>
      <c r="J92" s="22" t="s">
        <v>10</v>
      </c>
    </row>
    <row r="93" spans="1:10" ht="65.25" customHeight="1" x14ac:dyDescent="0.2">
      <c r="A93" s="67"/>
      <c r="B93" s="107"/>
      <c r="C93" s="107"/>
      <c r="D93" s="107"/>
      <c r="E93" s="107"/>
      <c r="F93" s="107"/>
      <c r="G93" s="71"/>
      <c r="H93" s="30">
        <v>400</v>
      </c>
      <c r="I93" s="13"/>
      <c r="J93" s="14"/>
    </row>
    <row r="94" spans="1:10" ht="15" customHeight="1" x14ac:dyDescent="0.2">
      <c r="A94" s="66">
        <f t="shared" ref="A94" si="58">A92+1</f>
        <v>44</v>
      </c>
      <c r="B94" s="76" t="s">
        <v>88</v>
      </c>
      <c r="C94" s="76" t="s">
        <v>93</v>
      </c>
      <c r="D94" s="76">
        <v>2210</v>
      </c>
      <c r="E94" s="78">
        <f>H95+J95</f>
        <v>3200</v>
      </c>
      <c r="F94" s="76" t="s">
        <v>14</v>
      </c>
      <c r="G94" s="76" t="s">
        <v>17</v>
      </c>
      <c r="H94" s="25" t="s">
        <v>18</v>
      </c>
      <c r="I94" s="25"/>
      <c r="J94" s="25" t="s">
        <v>10</v>
      </c>
    </row>
    <row r="95" spans="1:10" ht="49.5" customHeight="1" x14ac:dyDescent="0.2">
      <c r="A95" s="67"/>
      <c r="B95" s="77"/>
      <c r="C95" s="77"/>
      <c r="D95" s="77"/>
      <c r="E95" s="79"/>
      <c r="F95" s="77"/>
      <c r="G95" s="77"/>
      <c r="H95" s="25">
        <v>3200</v>
      </c>
      <c r="I95" s="25"/>
      <c r="J95" s="25">
        <f>10000+2027.6-12027.6</f>
        <v>0</v>
      </c>
    </row>
    <row r="96" spans="1:10" ht="15" customHeight="1" x14ac:dyDescent="0.2">
      <c r="A96" s="66">
        <f t="shared" ref="A96" si="59">A94+1</f>
        <v>45</v>
      </c>
      <c r="B96" s="70" t="s">
        <v>114</v>
      </c>
      <c r="C96" s="70" t="s">
        <v>81</v>
      </c>
      <c r="D96" s="70">
        <v>2210</v>
      </c>
      <c r="E96" s="108">
        <f>H97+J97</f>
        <v>20000</v>
      </c>
      <c r="F96" s="70" t="s">
        <v>14</v>
      </c>
      <c r="G96" s="70" t="s">
        <v>17</v>
      </c>
      <c r="H96" s="73" t="s">
        <v>18</v>
      </c>
      <c r="I96" s="105"/>
      <c r="J96" s="22" t="s">
        <v>10</v>
      </c>
    </row>
    <row r="97" spans="1:10" ht="48" customHeight="1" x14ac:dyDescent="0.2">
      <c r="A97" s="67"/>
      <c r="B97" s="107"/>
      <c r="C97" s="107"/>
      <c r="D97" s="107"/>
      <c r="E97" s="107"/>
      <c r="F97" s="107"/>
      <c r="G97" s="71"/>
      <c r="H97" s="30">
        <v>20000</v>
      </c>
      <c r="I97" s="13"/>
      <c r="J97" s="14"/>
    </row>
    <row r="98" spans="1:10" ht="15" customHeight="1" x14ac:dyDescent="0.2">
      <c r="A98" s="66">
        <f t="shared" ref="A98" si="60">A96+1</f>
        <v>46</v>
      </c>
      <c r="B98" s="73" t="s">
        <v>89</v>
      </c>
      <c r="C98" s="73" t="s">
        <v>82</v>
      </c>
      <c r="D98" s="73">
        <v>2210</v>
      </c>
      <c r="E98" s="95">
        <f>H99+J99</f>
        <v>1800</v>
      </c>
      <c r="F98" s="73" t="s">
        <v>14</v>
      </c>
      <c r="G98" s="70" t="s">
        <v>17</v>
      </c>
      <c r="H98" s="73" t="s">
        <v>18</v>
      </c>
      <c r="I98" s="73"/>
      <c r="J98" s="22" t="s">
        <v>10</v>
      </c>
    </row>
    <row r="99" spans="1:10" ht="48" customHeight="1" x14ac:dyDescent="0.2">
      <c r="A99" s="67"/>
      <c r="B99" s="106"/>
      <c r="C99" s="106"/>
      <c r="D99" s="106"/>
      <c r="E99" s="106"/>
      <c r="F99" s="106"/>
      <c r="G99" s="71"/>
      <c r="H99" s="25">
        <f>1800</f>
        <v>1800</v>
      </c>
      <c r="I99" s="25"/>
      <c r="J99" s="25"/>
    </row>
    <row r="100" spans="1:10" ht="15" customHeight="1" x14ac:dyDescent="0.2">
      <c r="A100" s="66">
        <f t="shared" ref="A100" si="61">A98+1</f>
        <v>47</v>
      </c>
      <c r="B100" s="76" t="s">
        <v>90</v>
      </c>
      <c r="C100" s="76" t="s">
        <v>94</v>
      </c>
      <c r="D100" s="76">
        <v>2210</v>
      </c>
      <c r="E100" s="78">
        <f>H101+J101</f>
        <v>9000</v>
      </c>
      <c r="F100" s="76" t="s">
        <v>14</v>
      </c>
      <c r="G100" s="76" t="s">
        <v>17</v>
      </c>
      <c r="H100" s="25" t="s">
        <v>18</v>
      </c>
      <c r="I100" s="25"/>
      <c r="J100" s="25" t="s">
        <v>10</v>
      </c>
    </row>
    <row r="101" spans="1:10" ht="51.75" customHeight="1" x14ac:dyDescent="0.2">
      <c r="A101" s="67"/>
      <c r="B101" s="77"/>
      <c r="C101" s="77"/>
      <c r="D101" s="77"/>
      <c r="E101" s="79"/>
      <c r="F101" s="77"/>
      <c r="G101" s="77"/>
      <c r="H101" s="25">
        <v>9000</v>
      </c>
      <c r="I101" s="25"/>
      <c r="J101" s="25">
        <f>10000+2027.6-12027.6</f>
        <v>0</v>
      </c>
    </row>
    <row r="102" spans="1:10" ht="13.5" customHeight="1" x14ac:dyDescent="0.2">
      <c r="A102" s="66">
        <f t="shared" ref="A102" si="62">A100+1</f>
        <v>48</v>
      </c>
      <c r="B102" s="76" t="s">
        <v>115</v>
      </c>
      <c r="C102" s="76" t="s">
        <v>116</v>
      </c>
      <c r="D102" s="76">
        <v>2210</v>
      </c>
      <c r="E102" s="78">
        <f>H103+J103</f>
        <v>9920</v>
      </c>
      <c r="F102" s="76" t="s">
        <v>14</v>
      </c>
      <c r="G102" s="76" t="s">
        <v>17</v>
      </c>
      <c r="H102" s="25" t="s">
        <v>18</v>
      </c>
      <c r="I102" s="25"/>
      <c r="J102" s="25" t="s">
        <v>10</v>
      </c>
    </row>
    <row r="103" spans="1:10" ht="51.75" customHeight="1" x14ac:dyDescent="0.2">
      <c r="A103" s="67"/>
      <c r="B103" s="77"/>
      <c r="C103" s="77"/>
      <c r="D103" s="77"/>
      <c r="E103" s="79"/>
      <c r="F103" s="77"/>
      <c r="G103" s="77"/>
      <c r="H103" s="25">
        <v>6480</v>
      </c>
      <c r="I103" s="25"/>
      <c r="J103" s="25">
        <v>3440</v>
      </c>
    </row>
    <row r="104" spans="1:10" ht="14.25" customHeight="1" x14ac:dyDescent="0.2">
      <c r="A104" s="66">
        <f t="shared" ref="A104" si="63">A102+1</f>
        <v>49</v>
      </c>
      <c r="B104" s="76" t="s">
        <v>91</v>
      </c>
      <c r="C104" s="76" t="s">
        <v>95</v>
      </c>
      <c r="D104" s="76">
        <v>2210</v>
      </c>
      <c r="E104" s="78">
        <f>H105+J105</f>
        <v>6950</v>
      </c>
      <c r="F104" s="76" t="s">
        <v>14</v>
      </c>
      <c r="G104" s="76" t="s">
        <v>17</v>
      </c>
      <c r="H104" s="25" t="s">
        <v>18</v>
      </c>
      <c r="I104" s="25"/>
      <c r="J104" s="25" t="s">
        <v>10</v>
      </c>
    </row>
    <row r="105" spans="1:10" ht="49.5" customHeight="1" x14ac:dyDescent="0.2">
      <c r="A105" s="67"/>
      <c r="B105" s="77"/>
      <c r="C105" s="77"/>
      <c r="D105" s="77"/>
      <c r="E105" s="79"/>
      <c r="F105" s="77"/>
      <c r="G105" s="77"/>
      <c r="H105" s="25">
        <v>6950</v>
      </c>
      <c r="I105" s="25"/>
      <c r="J105" s="25">
        <f>10000+2027.6-12027.6</f>
        <v>0</v>
      </c>
    </row>
    <row r="106" spans="1:10" ht="14.25" customHeight="1" x14ac:dyDescent="0.2">
      <c r="A106" s="66">
        <f t="shared" ref="A106" si="64">A104+1</f>
        <v>50</v>
      </c>
      <c r="B106" s="76" t="s">
        <v>92</v>
      </c>
      <c r="C106" s="76" t="s">
        <v>96</v>
      </c>
      <c r="D106" s="76">
        <v>2210</v>
      </c>
      <c r="E106" s="78">
        <f>H107+J107</f>
        <v>52160</v>
      </c>
      <c r="F106" s="76" t="s">
        <v>14</v>
      </c>
      <c r="G106" s="76" t="s">
        <v>17</v>
      </c>
      <c r="H106" s="25" t="s">
        <v>18</v>
      </c>
      <c r="I106" s="25"/>
      <c r="J106" s="25" t="s">
        <v>10</v>
      </c>
    </row>
    <row r="107" spans="1:10" ht="62.25" customHeight="1" x14ac:dyDescent="0.2">
      <c r="A107" s="67"/>
      <c r="B107" s="77"/>
      <c r="C107" s="77"/>
      <c r="D107" s="77"/>
      <c r="E107" s="79"/>
      <c r="F107" s="77"/>
      <c r="G107" s="77"/>
      <c r="H107" s="25"/>
      <c r="I107" s="25"/>
      <c r="J107" s="25">
        <f>52160</f>
        <v>52160</v>
      </c>
    </row>
    <row r="108" spans="1:10" ht="13.5" customHeight="1" x14ac:dyDescent="0.2">
      <c r="A108" s="66">
        <f t="shared" ref="A108" si="65">A106+1</f>
        <v>51</v>
      </c>
      <c r="B108" s="76" t="s">
        <v>79</v>
      </c>
      <c r="C108" s="76" t="s">
        <v>97</v>
      </c>
      <c r="D108" s="76">
        <v>2210</v>
      </c>
      <c r="E108" s="78">
        <f>H109+J109</f>
        <v>20000</v>
      </c>
      <c r="F108" s="76" t="s">
        <v>14</v>
      </c>
      <c r="G108" s="76" t="s">
        <v>17</v>
      </c>
      <c r="H108" s="25" t="s">
        <v>18</v>
      </c>
      <c r="I108" s="25"/>
      <c r="J108" s="25" t="s">
        <v>10</v>
      </c>
    </row>
    <row r="109" spans="1:10" ht="60.75" customHeight="1" x14ac:dyDescent="0.2">
      <c r="A109" s="67"/>
      <c r="B109" s="77"/>
      <c r="C109" s="77"/>
      <c r="D109" s="77"/>
      <c r="E109" s="79"/>
      <c r="F109" s="77"/>
      <c r="G109" s="77"/>
      <c r="H109" s="25"/>
      <c r="I109" s="25"/>
      <c r="J109" s="25">
        <f>20000</f>
        <v>20000</v>
      </c>
    </row>
    <row r="110" spans="1:10" ht="17.25" customHeight="1" x14ac:dyDescent="0.2">
      <c r="A110" s="100"/>
      <c r="B110" s="101" t="s">
        <v>83</v>
      </c>
      <c r="C110" s="71" t="s">
        <v>84</v>
      </c>
      <c r="D110" s="69">
        <v>2210</v>
      </c>
      <c r="E110" s="86">
        <f>H111+J111</f>
        <v>1088890</v>
      </c>
      <c r="F110" s="102" t="s">
        <v>84</v>
      </c>
      <c r="G110" s="102" t="s">
        <v>84</v>
      </c>
      <c r="H110" s="103" t="s">
        <v>85</v>
      </c>
      <c r="I110" s="104"/>
      <c r="J110" s="15" t="s">
        <v>10</v>
      </c>
    </row>
    <row r="111" spans="1:10" ht="13.5" customHeight="1" x14ac:dyDescent="0.2">
      <c r="A111" s="82"/>
      <c r="B111" s="75"/>
      <c r="C111" s="75"/>
      <c r="D111" s="75"/>
      <c r="E111" s="72"/>
      <c r="F111" s="75"/>
      <c r="G111" s="75"/>
      <c r="H111" s="74">
        <f>H9+H11+H13+H15+H17+H19+H21+H23+H25+H27+H29+H31+H33+H35+H37+H39+H41+H43+H45+H47+H49+H51+H53+H55+H57+H59+H61+H63+H65+H67+H69+H71+H73+H75+H77+H79+H81+H83+H85+H87+H89+H91+H93+H95+H97+H99+H101+H103+H105</f>
        <v>1013290</v>
      </c>
      <c r="I111" s="75"/>
      <c r="J111" s="21">
        <f>J103+J107+J109</f>
        <v>75600</v>
      </c>
    </row>
    <row r="112" spans="1:10" ht="13.5" customHeight="1" x14ac:dyDescent="0.2">
      <c r="A112" s="81">
        <f>A108+1</f>
        <v>52</v>
      </c>
      <c r="B112" s="73" t="s">
        <v>120</v>
      </c>
      <c r="C112" s="83" t="s">
        <v>121</v>
      </c>
      <c r="D112" s="80">
        <v>2240</v>
      </c>
      <c r="E112" s="72">
        <f>H113+J113</f>
        <v>19720</v>
      </c>
      <c r="F112" s="73" t="s">
        <v>14</v>
      </c>
      <c r="G112" s="80" t="s">
        <v>17</v>
      </c>
      <c r="H112" s="97" t="s">
        <v>85</v>
      </c>
      <c r="I112" s="93"/>
      <c r="J112" s="37" t="s">
        <v>10</v>
      </c>
    </row>
    <row r="113" spans="1:10" ht="60.75" customHeight="1" x14ac:dyDescent="0.2">
      <c r="A113" s="82"/>
      <c r="B113" s="75"/>
      <c r="C113" s="84"/>
      <c r="D113" s="75"/>
      <c r="E113" s="89"/>
      <c r="F113" s="96"/>
      <c r="G113" s="80"/>
      <c r="H113" s="98">
        <f>14520</f>
        <v>14520</v>
      </c>
      <c r="I113" s="99"/>
      <c r="J113" s="10">
        <f>5200</f>
        <v>5200</v>
      </c>
    </row>
    <row r="114" spans="1:10" ht="14.25" customHeight="1" x14ac:dyDescent="0.2">
      <c r="A114" s="81">
        <f>A112+1</f>
        <v>53</v>
      </c>
      <c r="B114" s="73" t="s">
        <v>178</v>
      </c>
      <c r="C114" s="83" t="s">
        <v>122</v>
      </c>
      <c r="D114" s="80">
        <v>2240</v>
      </c>
      <c r="E114" s="72">
        <f>H115+J115</f>
        <v>6960</v>
      </c>
      <c r="F114" s="73" t="s">
        <v>14</v>
      </c>
      <c r="G114" s="80" t="s">
        <v>17</v>
      </c>
      <c r="H114" s="91" t="s">
        <v>123</v>
      </c>
      <c r="I114" s="93"/>
      <c r="J114" s="37" t="s">
        <v>10</v>
      </c>
    </row>
    <row r="115" spans="1:10" ht="57.75" customHeight="1" x14ac:dyDescent="0.2">
      <c r="A115" s="82"/>
      <c r="B115" s="73"/>
      <c r="C115" s="84"/>
      <c r="D115" s="80"/>
      <c r="E115" s="89"/>
      <c r="F115" s="96"/>
      <c r="G115" s="80"/>
      <c r="H115" s="74">
        <f>6960</f>
        <v>6960</v>
      </c>
      <c r="I115" s="75"/>
      <c r="J115" s="8"/>
    </row>
    <row r="116" spans="1:10" ht="14.25" customHeight="1" x14ac:dyDescent="0.2">
      <c r="A116" s="81">
        <f t="shared" ref="A116:A174" si="66">A114+1</f>
        <v>54</v>
      </c>
      <c r="B116" s="80" t="s">
        <v>179</v>
      </c>
      <c r="C116" s="83" t="s">
        <v>168</v>
      </c>
      <c r="D116" s="80">
        <v>2240</v>
      </c>
      <c r="E116" s="72">
        <f>H117</f>
        <v>11000</v>
      </c>
      <c r="F116" s="73" t="s">
        <v>14</v>
      </c>
      <c r="G116" s="80" t="s">
        <v>17</v>
      </c>
      <c r="H116" s="91" t="s">
        <v>18</v>
      </c>
      <c r="I116" s="91"/>
      <c r="J116" s="37" t="s">
        <v>10</v>
      </c>
    </row>
    <row r="117" spans="1:10" ht="52.5" customHeight="1" x14ac:dyDescent="0.2">
      <c r="A117" s="82"/>
      <c r="B117" s="80"/>
      <c r="C117" s="83"/>
      <c r="D117" s="80"/>
      <c r="E117" s="72"/>
      <c r="F117" s="96"/>
      <c r="G117" s="80"/>
      <c r="H117" s="72">
        <f>11000</f>
        <v>11000</v>
      </c>
      <c r="I117" s="72"/>
      <c r="J117" s="8"/>
    </row>
    <row r="118" spans="1:10" ht="15" customHeight="1" x14ac:dyDescent="0.2">
      <c r="A118" s="81">
        <f t="shared" si="66"/>
        <v>55</v>
      </c>
      <c r="B118" s="73" t="s">
        <v>124</v>
      </c>
      <c r="C118" s="83" t="s">
        <v>187</v>
      </c>
      <c r="D118" s="80">
        <v>2240</v>
      </c>
      <c r="E118" s="72">
        <f>H119</f>
        <v>4500</v>
      </c>
      <c r="F118" s="73" t="s">
        <v>14</v>
      </c>
      <c r="G118" s="80" t="s">
        <v>17</v>
      </c>
      <c r="H118" s="91" t="s">
        <v>18</v>
      </c>
      <c r="I118" s="91"/>
      <c r="J118" s="37" t="s">
        <v>10</v>
      </c>
    </row>
    <row r="119" spans="1:10" ht="53.25" customHeight="1" x14ac:dyDescent="0.2">
      <c r="A119" s="82"/>
      <c r="B119" s="73"/>
      <c r="C119" s="83"/>
      <c r="D119" s="80"/>
      <c r="E119" s="72"/>
      <c r="F119" s="96"/>
      <c r="G119" s="80"/>
      <c r="H119" s="74">
        <f>4500</f>
        <v>4500</v>
      </c>
      <c r="I119" s="74"/>
      <c r="J119" s="31"/>
    </row>
    <row r="120" spans="1:10" ht="15" customHeight="1" x14ac:dyDescent="0.2">
      <c r="A120" s="81">
        <f t="shared" si="66"/>
        <v>56</v>
      </c>
      <c r="B120" s="73" t="s">
        <v>125</v>
      </c>
      <c r="C120" s="83" t="s">
        <v>188</v>
      </c>
      <c r="D120" s="80">
        <v>2240</v>
      </c>
      <c r="E120" s="72">
        <f>H121</f>
        <v>5000</v>
      </c>
      <c r="F120" s="73" t="s">
        <v>14</v>
      </c>
      <c r="G120" s="80" t="s">
        <v>17</v>
      </c>
      <c r="H120" s="91" t="s">
        <v>18</v>
      </c>
      <c r="I120" s="91"/>
      <c r="J120" s="37" t="s">
        <v>10</v>
      </c>
    </row>
    <row r="121" spans="1:10" ht="59.25" customHeight="1" x14ac:dyDescent="0.2">
      <c r="A121" s="82"/>
      <c r="B121" s="73"/>
      <c r="C121" s="83"/>
      <c r="D121" s="80"/>
      <c r="E121" s="72"/>
      <c r="F121" s="96"/>
      <c r="G121" s="80"/>
      <c r="H121" s="72">
        <v>5000</v>
      </c>
      <c r="I121" s="72"/>
      <c r="J121" s="31"/>
    </row>
    <row r="122" spans="1:10" ht="15" customHeight="1" x14ac:dyDescent="0.2">
      <c r="A122" s="81">
        <f t="shared" si="66"/>
        <v>57</v>
      </c>
      <c r="B122" s="73" t="s">
        <v>126</v>
      </c>
      <c r="C122" s="83" t="s">
        <v>127</v>
      </c>
      <c r="D122" s="80">
        <v>2240</v>
      </c>
      <c r="E122" s="95">
        <f>H123</f>
        <v>12000</v>
      </c>
      <c r="F122" s="73" t="s">
        <v>14</v>
      </c>
      <c r="G122" s="80" t="s">
        <v>17</v>
      </c>
      <c r="H122" s="91" t="s">
        <v>18</v>
      </c>
      <c r="I122" s="91"/>
      <c r="J122" s="37" t="s">
        <v>10</v>
      </c>
    </row>
    <row r="123" spans="1:10" ht="81" customHeight="1" x14ac:dyDescent="0.2">
      <c r="A123" s="82"/>
      <c r="B123" s="73"/>
      <c r="C123" s="83"/>
      <c r="D123" s="80"/>
      <c r="E123" s="95"/>
      <c r="F123" s="96"/>
      <c r="G123" s="80"/>
      <c r="H123" s="74">
        <v>12000</v>
      </c>
      <c r="I123" s="74"/>
      <c r="J123" s="8"/>
    </row>
    <row r="124" spans="1:10" ht="15" customHeight="1" x14ac:dyDescent="0.2">
      <c r="A124" s="81">
        <f t="shared" si="66"/>
        <v>58</v>
      </c>
      <c r="B124" s="73" t="s">
        <v>128</v>
      </c>
      <c r="C124" s="83" t="s">
        <v>129</v>
      </c>
      <c r="D124" s="80">
        <v>2240</v>
      </c>
      <c r="E124" s="95">
        <f>H125+J125</f>
        <v>46000</v>
      </c>
      <c r="F124" s="73" t="s">
        <v>14</v>
      </c>
      <c r="G124" s="80" t="s">
        <v>17</v>
      </c>
      <c r="H124" s="91" t="s">
        <v>18</v>
      </c>
      <c r="I124" s="91"/>
      <c r="J124" s="37" t="s">
        <v>10</v>
      </c>
    </row>
    <row r="125" spans="1:10" ht="54" customHeight="1" x14ac:dyDescent="0.2">
      <c r="A125" s="82"/>
      <c r="B125" s="73"/>
      <c r="C125" s="83"/>
      <c r="D125" s="80"/>
      <c r="E125" s="95"/>
      <c r="F125" s="96"/>
      <c r="G125" s="80"/>
      <c r="H125" s="74">
        <f>46000</f>
        <v>46000</v>
      </c>
      <c r="I125" s="74"/>
      <c r="J125" s="8"/>
    </row>
    <row r="126" spans="1:10" ht="15" customHeight="1" x14ac:dyDescent="0.2">
      <c r="A126" s="81">
        <f t="shared" si="66"/>
        <v>59</v>
      </c>
      <c r="B126" s="73" t="s">
        <v>186</v>
      </c>
      <c r="C126" s="83" t="s">
        <v>130</v>
      </c>
      <c r="D126" s="80">
        <v>2240</v>
      </c>
      <c r="E126" s="72">
        <f>H127</f>
        <v>7500</v>
      </c>
      <c r="F126" s="80" t="s">
        <v>14</v>
      </c>
      <c r="G126" s="80" t="s">
        <v>17</v>
      </c>
      <c r="H126" s="91" t="s">
        <v>18</v>
      </c>
      <c r="I126" s="91"/>
      <c r="J126" s="37" t="s">
        <v>10</v>
      </c>
    </row>
    <row r="127" spans="1:10" ht="51" customHeight="1" x14ac:dyDescent="0.2">
      <c r="A127" s="82"/>
      <c r="B127" s="73"/>
      <c r="C127" s="83"/>
      <c r="D127" s="80"/>
      <c r="E127" s="72"/>
      <c r="F127" s="75"/>
      <c r="G127" s="80"/>
      <c r="H127" s="72">
        <f>7500</f>
        <v>7500</v>
      </c>
      <c r="I127" s="72"/>
      <c r="J127" s="8"/>
    </row>
    <row r="128" spans="1:10" ht="12.75" customHeight="1" x14ac:dyDescent="0.2">
      <c r="A128" s="81">
        <f t="shared" si="66"/>
        <v>60</v>
      </c>
      <c r="B128" s="73" t="s">
        <v>131</v>
      </c>
      <c r="C128" s="83" t="s">
        <v>212</v>
      </c>
      <c r="D128" s="80">
        <v>2240</v>
      </c>
      <c r="E128" s="72">
        <f>H129</f>
        <v>49900</v>
      </c>
      <c r="F128" s="80" t="s">
        <v>14</v>
      </c>
      <c r="G128" s="80" t="s">
        <v>17</v>
      </c>
      <c r="H128" s="91" t="s">
        <v>132</v>
      </c>
      <c r="I128" s="93"/>
      <c r="J128" s="37" t="s">
        <v>10</v>
      </c>
    </row>
    <row r="129" spans="1:11" ht="52.5" customHeight="1" x14ac:dyDescent="0.2">
      <c r="A129" s="82"/>
      <c r="B129" s="73"/>
      <c r="C129" s="83"/>
      <c r="D129" s="80"/>
      <c r="E129" s="72"/>
      <c r="F129" s="75"/>
      <c r="G129" s="80"/>
      <c r="H129" s="74">
        <f>49900</f>
        <v>49900</v>
      </c>
      <c r="I129" s="94"/>
      <c r="J129" s="8"/>
      <c r="K129" s="41">
        <f>478010+446800+8400</f>
        <v>933210</v>
      </c>
    </row>
    <row r="130" spans="1:11" ht="15" customHeight="1" x14ac:dyDescent="0.2">
      <c r="A130" s="81">
        <f t="shared" si="66"/>
        <v>61</v>
      </c>
      <c r="B130" s="73" t="s">
        <v>133</v>
      </c>
      <c r="C130" s="83" t="s">
        <v>134</v>
      </c>
      <c r="D130" s="80">
        <v>2240</v>
      </c>
      <c r="E130" s="72">
        <f>H131</f>
        <v>40015</v>
      </c>
      <c r="F130" s="80" t="s">
        <v>14</v>
      </c>
      <c r="G130" s="80" t="s">
        <v>17</v>
      </c>
      <c r="H130" s="91" t="s">
        <v>132</v>
      </c>
      <c r="I130" s="93"/>
      <c r="J130" s="37" t="s">
        <v>10</v>
      </c>
    </row>
    <row r="131" spans="1:11" ht="56.25" customHeight="1" x14ac:dyDescent="0.2">
      <c r="A131" s="82"/>
      <c r="B131" s="73"/>
      <c r="C131" s="83"/>
      <c r="D131" s="80"/>
      <c r="E131" s="72"/>
      <c r="F131" s="75"/>
      <c r="G131" s="80"/>
      <c r="H131" s="74">
        <f>40015</f>
        <v>40015</v>
      </c>
      <c r="I131" s="94"/>
      <c r="J131" s="8"/>
    </row>
    <row r="132" spans="1:11" ht="15" customHeight="1" x14ac:dyDescent="0.2">
      <c r="A132" s="81">
        <f t="shared" si="66"/>
        <v>62</v>
      </c>
      <c r="B132" s="73" t="s">
        <v>135</v>
      </c>
      <c r="C132" s="83" t="s">
        <v>136</v>
      </c>
      <c r="D132" s="80">
        <v>2240</v>
      </c>
      <c r="E132" s="72">
        <f>H133</f>
        <v>49820</v>
      </c>
      <c r="F132" s="80" t="s">
        <v>14</v>
      </c>
      <c r="G132" s="80" t="s">
        <v>17</v>
      </c>
      <c r="H132" s="91" t="s">
        <v>85</v>
      </c>
      <c r="I132" s="91"/>
      <c r="J132" s="37" t="s">
        <v>10</v>
      </c>
    </row>
    <row r="133" spans="1:11" ht="51" customHeight="1" x14ac:dyDescent="0.2">
      <c r="A133" s="82"/>
      <c r="B133" s="73"/>
      <c r="C133" s="83"/>
      <c r="D133" s="80"/>
      <c r="E133" s="72"/>
      <c r="F133" s="75"/>
      <c r="G133" s="80"/>
      <c r="H133" s="74">
        <f>49820</f>
        <v>49820</v>
      </c>
      <c r="I133" s="74"/>
      <c r="J133" s="8"/>
    </row>
    <row r="134" spans="1:11" ht="15" customHeight="1" x14ac:dyDescent="0.2">
      <c r="A134" s="81">
        <f t="shared" si="66"/>
        <v>63</v>
      </c>
      <c r="B134" s="73" t="s">
        <v>137</v>
      </c>
      <c r="C134" s="83" t="s">
        <v>138</v>
      </c>
      <c r="D134" s="80">
        <v>2240</v>
      </c>
      <c r="E134" s="72">
        <f>H135</f>
        <v>37560</v>
      </c>
      <c r="F134" s="80" t="s">
        <v>14</v>
      </c>
      <c r="G134" s="80" t="s">
        <v>17</v>
      </c>
      <c r="H134" s="91" t="s">
        <v>85</v>
      </c>
      <c r="I134" s="91"/>
      <c r="J134" s="37" t="s">
        <v>10</v>
      </c>
    </row>
    <row r="135" spans="1:11" ht="58.5" customHeight="1" x14ac:dyDescent="0.2">
      <c r="A135" s="82"/>
      <c r="B135" s="73"/>
      <c r="C135" s="83"/>
      <c r="D135" s="80"/>
      <c r="E135" s="72"/>
      <c r="F135" s="75"/>
      <c r="G135" s="80"/>
      <c r="H135" s="74">
        <f>37560</f>
        <v>37560</v>
      </c>
      <c r="I135" s="74"/>
      <c r="J135" s="8"/>
    </row>
    <row r="136" spans="1:11" ht="15" customHeight="1" x14ac:dyDescent="0.2">
      <c r="A136" s="81">
        <f t="shared" si="66"/>
        <v>64</v>
      </c>
      <c r="B136" s="73" t="s">
        <v>139</v>
      </c>
      <c r="C136" s="92" t="s">
        <v>140</v>
      </c>
      <c r="D136" s="80">
        <v>2240</v>
      </c>
      <c r="E136" s="72">
        <f>H137</f>
        <v>49000</v>
      </c>
      <c r="F136" s="80" t="s">
        <v>14</v>
      </c>
      <c r="G136" s="80" t="s">
        <v>17</v>
      </c>
      <c r="H136" s="91" t="s">
        <v>18</v>
      </c>
      <c r="I136" s="93"/>
      <c r="J136" s="37" t="s">
        <v>10</v>
      </c>
    </row>
    <row r="137" spans="1:11" ht="54.75" customHeight="1" x14ac:dyDescent="0.2">
      <c r="A137" s="82"/>
      <c r="B137" s="73"/>
      <c r="C137" s="84"/>
      <c r="D137" s="80"/>
      <c r="E137" s="72"/>
      <c r="F137" s="75"/>
      <c r="G137" s="80"/>
      <c r="H137" s="74">
        <f>49000</f>
        <v>49000</v>
      </c>
      <c r="I137" s="75"/>
      <c r="J137" s="8"/>
    </row>
    <row r="138" spans="1:11" ht="15" customHeight="1" x14ac:dyDescent="0.2">
      <c r="A138" s="81">
        <f t="shared" si="66"/>
        <v>65</v>
      </c>
      <c r="B138" s="73" t="s">
        <v>189</v>
      </c>
      <c r="C138" s="83" t="s">
        <v>141</v>
      </c>
      <c r="D138" s="80">
        <v>2240</v>
      </c>
      <c r="E138" s="72">
        <f>H139</f>
        <v>21000</v>
      </c>
      <c r="F138" s="80" t="s">
        <v>14</v>
      </c>
      <c r="G138" s="80" t="s">
        <v>17</v>
      </c>
      <c r="H138" s="91" t="s">
        <v>18</v>
      </c>
      <c r="I138" s="91"/>
      <c r="J138" s="37" t="s">
        <v>10</v>
      </c>
    </row>
    <row r="139" spans="1:11" ht="54" customHeight="1" x14ac:dyDescent="0.2">
      <c r="A139" s="82"/>
      <c r="B139" s="73"/>
      <c r="C139" s="83"/>
      <c r="D139" s="80"/>
      <c r="E139" s="72"/>
      <c r="F139" s="75"/>
      <c r="G139" s="80"/>
      <c r="H139" s="72">
        <f>21000</f>
        <v>21000</v>
      </c>
      <c r="I139" s="72"/>
      <c r="J139" s="8"/>
    </row>
    <row r="140" spans="1:11" ht="15" customHeight="1" x14ac:dyDescent="0.2">
      <c r="A140" s="81">
        <f t="shared" si="66"/>
        <v>66</v>
      </c>
      <c r="B140" s="73" t="s">
        <v>190</v>
      </c>
      <c r="C140" s="83" t="s">
        <v>142</v>
      </c>
      <c r="D140" s="80">
        <v>2240</v>
      </c>
      <c r="E140" s="72">
        <f>H141</f>
        <v>18000</v>
      </c>
      <c r="F140" s="80" t="s">
        <v>14</v>
      </c>
      <c r="G140" s="80" t="s">
        <v>17</v>
      </c>
      <c r="H140" s="91" t="s">
        <v>18</v>
      </c>
      <c r="I140" s="91"/>
      <c r="J140" s="37" t="s">
        <v>10</v>
      </c>
    </row>
    <row r="141" spans="1:11" ht="55.5" customHeight="1" x14ac:dyDescent="0.2">
      <c r="A141" s="82"/>
      <c r="B141" s="75"/>
      <c r="C141" s="84"/>
      <c r="D141" s="75"/>
      <c r="E141" s="72"/>
      <c r="F141" s="75"/>
      <c r="G141" s="80"/>
      <c r="H141" s="72">
        <v>18000</v>
      </c>
      <c r="I141" s="72"/>
      <c r="J141" s="8"/>
    </row>
    <row r="142" spans="1:11" ht="15" customHeight="1" x14ac:dyDescent="0.2">
      <c r="A142" s="81">
        <f t="shared" si="66"/>
        <v>67</v>
      </c>
      <c r="B142" s="73" t="s">
        <v>191</v>
      </c>
      <c r="C142" s="83" t="s">
        <v>143</v>
      </c>
      <c r="D142" s="80">
        <v>2240</v>
      </c>
      <c r="E142" s="72">
        <f>H143</f>
        <v>7000</v>
      </c>
      <c r="F142" s="80" t="s">
        <v>14</v>
      </c>
      <c r="G142" s="80" t="s">
        <v>17</v>
      </c>
      <c r="H142" s="91" t="s">
        <v>18</v>
      </c>
      <c r="I142" s="91"/>
      <c r="J142" s="37" t="s">
        <v>10</v>
      </c>
    </row>
    <row r="143" spans="1:11" ht="51.75" customHeight="1" x14ac:dyDescent="0.2">
      <c r="A143" s="82"/>
      <c r="B143" s="73"/>
      <c r="C143" s="83"/>
      <c r="D143" s="80"/>
      <c r="E143" s="72"/>
      <c r="F143" s="75"/>
      <c r="G143" s="80"/>
      <c r="H143" s="72">
        <v>7000</v>
      </c>
      <c r="I143" s="72"/>
      <c r="J143" s="8"/>
    </row>
    <row r="144" spans="1:11" ht="15" customHeight="1" x14ac:dyDescent="0.2">
      <c r="A144" s="81">
        <f t="shared" si="66"/>
        <v>68</v>
      </c>
      <c r="B144" s="80" t="s">
        <v>192</v>
      </c>
      <c r="C144" s="92" t="s">
        <v>144</v>
      </c>
      <c r="D144" s="80">
        <v>2240</v>
      </c>
      <c r="E144" s="72">
        <f>H145</f>
        <v>14000</v>
      </c>
      <c r="F144" s="80" t="s">
        <v>14</v>
      </c>
      <c r="G144" s="80" t="s">
        <v>17</v>
      </c>
      <c r="H144" s="91" t="s">
        <v>18</v>
      </c>
      <c r="I144" s="91"/>
      <c r="J144" s="37" t="s">
        <v>10</v>
      </c>
    </row>
    <row r="145" spans="1:10" ht="55.5" customHeight="1" x14ac:dyDescent="0.2">
      <c r="A145" s="82"/>
      <c r="B145" s="80"/>
      <c r="C145" s="92"/>
      <c r="D145" s="80"/>
      <c r="E145" s="72"/>
      <c r="F145" s="75"/>
      <c r="G145" s="80"/>
      <c r="H145" s="72">
        <f>2700+11300</f>
        <v>14000</v>
      </c>
      <c r="I145" s="72"/>
      <c r="J145" s="8"/>
    </row>
    <row r="146" spans="1:10" ht="15" customHeight="1" x14ac:dyDescent="0.2">
      <c r="A146" s="81">
        <f t="shared" si="66"/>
        <v>69</v>
      </c>
      <c r="B146" s="73" t="s">
        <v>145</v>
      </c>
      <c r="C146" s="83" t="s">
        <v>177</v>
      </c>
      <c r="D146" s="80">
        <v>2240</v>
      </c>
      <c r="E146" s="72">
        <f>H147</f>
        <v>4710</v>
      </c>
      <c r="F146" s="80" t="s">
        <v>14</v>
      </c>
      <c r="G146" s="80" t="s">
        <v>17</v>
      </c>
      <c r="H146" s="91" t="s">
        <v>18</v>
      </c>
      <c r="I146" s="91"/>
      <c r="J146" s="37" t="s">
        <v>10</v>
      </c>
    </row>
    <row r="147" spans="1:10" ht="59.25" customHeight="1" x14ac:dyDescent="0.2">
      <c r="A147" s="82"/>
      <c r="B147" s="73"/>
      <c r="C147" s="83"/>
      <c r="D147" s="80"/>
      <c r="E147" s="72"/>
      <c r="F147" s="75"/>
      <c r="G147" s="80"/>
      <c r="H147" s="72">
        <v>4710</v>
      </c>
      <c r="I147" s="72"/>
      <c r="J147" s="8"/>
    </row>
    <row r="148" spans="1:10" ht="15" customHeight="1" x14ac:dyDescent="0.2">
      <c r="A148" s="81">
        <f t="shared" si="66"/>
        <v>70</v>
      </c>
      <c r="B148" s="73" t="s">
        <v>193</v>
      </c>
      <c r="C148" s="83" t="s">
        <v>194</v>
      </c>
      <c r="D148" s="80">
        <v>2240</v>
      </c>
      <c r="E148" s="72">
        <f>H149</f>
        <v>21000</v>
      </c>
      <c r="F148" s="80" t="s">
        <v>14</v>
      </c>
      <c r="G148" s="80" t="s">
        <v>17</v>
      </c>
      <c r="H148" s="80" t="s">
        <v>18</v>
      </c>
      <c r="I148" s="80"/>
      <c r="J148" s="27" t="s">
        <v>18</v>
      </c>
    </row>
    <row r="149" spans="1:10" ht="62.25" customHeight="1" x14ac:dyDescent="0.2">
      <c r="A149" s="82"/>
      <c r="B149" s="73"/>
      <c r="C149" s="83"/>
      <c r="D149" s="80"/>
      <c r="E149" s="72"/>
      <c r="F149" s="75"/>
      <c r="G149" s="80"/>
      <c r="H149" s="72">
        <v>21000</v>
      </c>
      <c r="I149" s="72"/>
      <c r="J149" s="8"/>
    </row>
    <row r="150" spans="1:10" ht="15" customHeight="1" x14ac:dyDescent="0.2">
      <c r="A150" s="81">
        <f t="shared" si="66"/>
        <v>71</v>
      </c>
      <c r="B150" s="73" t="s">
        <v>146</v>
      </c>
      <c r="C150" s="83" t="s">
        <v>147</v>
      </c>
      <c r="D150" s="80">
        <v>2240</v>
      </c>
      <c r="E150" s="72">
        <f>H151</f>
        <v>49000</v>
      </c>
      <c r="F150" s="80" t="s">
        <v>14</v>
      </c>
      <c r="G150" s="80" t="s">
        <v>17</v>
      </c>
      <c r="H150" s="80" t="s">
        <v>18</v>
      </c>
      <c r="I150" s="80"/>
      <c r="J150" s="37" t="s">
        <v>10</v>
      </c>
    </row>
    <row r="151" spans="1:10" ht="52.5" customHeight="1" x14ac:dyDescent="0.2">
      <c r="A151" s="82"/>
      <c r="B151" s="73"/>
      <c r="C151" s="83"/>
      <c r="D151" s="80"/>
      <c r="E151" s="72"/>
      <c r="F151" s="75"/>
      <c r="G151" s="80"/>
      <c r="H151" s="72">
        <v>49000</v>
      </c>
      <c r="I151" s="72"/>
      <c r="J151" s="8"/>
    </row>
    <row r="152" spans="1:10" ht="15" customHeight="1" x14ac:dyDescent="0.2">
      <c r="A152" s="81">
        <f t="shared" si="66"/>
        <v>72</v>
      </c>
      <c r="B152" s="73" t="s">
        <v>195</v>
      </c>
      <c r="C152" s="83" t="s">
        <v>148</v>
      </c>
      <c r="D152" s="80">
        <v>2240</v>
      </c>
      <c r="E152" s="72">
        <f>H153</f>
        <v>48440</v>
      </c>
      <c r="F152" s="80" t="s">
        <v>14</v>
      </c>
      <c r="G152" s="80" t="s">
        <v>17</v>
      </c>
      <c r="H152" s="91" t="s">
        <v>18</v>
      </c>
      <c r="I152" s="91"/>
      <c r="J152" s="37" t="s">
        <v>10</v>
      </c>
    </row>
    <row r="153" spans="1:10" ht="48" customHeight="1" x14ac:dyDescent="0.2">
      <c r="A153" s="82"/>
      <c r="B153" s="73"/>
      <c r="C153" s="83"/>
      <c r="D153" s="80"/>
      <c r="E153" s="72"/>
      <c r="F153" s="75"/>
      <c r="G153" s="80"/>
      <c r="H153" s="72">
        <f>48440</f>
        <v>48440</v>
      </c>
      <c r="I153" s="72"/>
      <c r="J153" s="8"/>
    </row>
    <row r="154" spans="1:10" ht="15" customHeight="1" x14ac:dyDescent="0.2">
      <c r="A154" s="81">
        <f t="shared" si="66"/>
        <v>73</v>
      </c>
      <c r="B154" s="73" t="s">
        <v>149</v>
      </c>
      <c r="C154" s="83" t="s">
        <v>150</v>
      </c>
      <c r="D154" s="80">
        <v>2240</v>
      </c>
      <c r="E154" s="72">
        <f>H155</f>
        <v>165467.95000000001</v>
      </c>
      <c r="F154" s="80" t="s">
        <v>14</v>
      </c>
      <c r="G154" s="80" t="s">
        <v>17</v>
      </c>
      <c r="H154" s="91" t="s">
        <v>85</v>
      </c>
      <c r="I154" s="91"/>
      <c r="J154" s="37" t="s">
        <v>10</v>
      </c>
    </row>
    <row r="155" spans="1:10" ht="55.5" customHeight="1" x14ac:dyDescent="0.2">
      <c r="A155" s="82"/>
      <c r="B155" s="73"/>
      <c r="C155" s="83"/>
      <c r="D155" s="80"/>
      <c r="E155" s="72"/>
      <c r="F155" s="75"/>
      <c r="G155" s="80"/>
      <c r="H155" s="74">
        <f>165467.95</f>
        <v>165467.95000000001</v>
      </c>
      <c r="I155" s="74"/>
      <c r="J155" s="31"/>
    </row>
    <row r="156" spans="1:10" ht="15" customHeight="1" x14ac:dyDescent="0.2">
      <c r="A156" s="81">
        <f t="shared" si="66"/>
        <v>74</v>
      </c>
      <c r="B156" s="73" t="s">
        <v>151</v>
      </c>
      <c r="C156" s="83" t="s">
        <v>152</v>
      </c>
      <c r="D156" s="80">
        <v>2240</v>
      </c>
      <c r="E156" s="72">
        <f>H157+J157</f>
        <v>2400</v>
      </c>
      <c r="F156" s="80" t="s">
        <v>14</v>
      </c>
      <c r="G156" s="80" t="s">
        <v>17</v>
      </c>
      <c r="H156" s="91" t="s">
        <v>18</v>
      </c>
      <c r="I156" s="91"/>
      <c r="J156" s="37" t="s">
        <v>10</v>
      </c>
    </row>
    <row r="157" spans="1:10" ht="50.25" customHeight="1" x14ac:dyDescent="0.2">
      <c r="A157" s="82"/>
      <c r="B157" s="73"/>
      <c r="C157" s="83"/>
      <c r="D157" s="80"/>
      <c r="E157" s="72"/>
      <c r="F157" s="75"/>
      <c r="G157" s="80"/>
      <c r="H157" s="72">
        <f>1000</f>
        <v>1000</v>
      </c>
      <c r="I157" s="72"/>
      <c r="J157" s="8">
        <f>1400</f>
        <v>1400</v>
      </c>
    </row>
    <row r="158" spans="1:10" ht="15" customHeight="1" x14ac:dyDescent="0.2">
      <c r="A158" s="81">
        <f t="shared" si="66"/>
        <v>75</v>
      </c>
      <c r="B158" s="73" t="s">
        <v>180</v>
      </c>
      <c r="C158" s="83" t="s">
        <v>153</v>
      </c>
      <c r="D158" s="80">
        <v>2240</v>
      </c>
      <c r="E158" s="72">
        <f>H159+J159</f>
        <v>32250</v>
      </c>
      <c r="F158" s="80" t="s">
        <v>14</v>
      </c>
      <c r="G158" s="80" t="s">
        <v>17</v>
      </c>
      <c r="H158" s="91" t="s">
        <v>18</v>
      </c>
      <c r="I158" s="91"/>
      <c r="J158" s="37" t="s">
        <v>10</v>
      </c>
    </row>
    <row r="159" spans="1:10" ht="51" customHeight="1" x14ac:dyDescent="0.2">
      <c r="A159" s="82"/>
      <c r="B159" s="75"/>
      <c r="C159" s="84"/>
      <c r="D159" s="75"/>
      <c r="E159" s="89"/>
      <c r="F159" s="75"/>
      <c r="G159" s="80"/>
      <c r="H159" s="74">
        <v>25050</v>
      </c>
      <c r="I159" s="74"/>
      <c r="J159" s="8">
        <v>7200</v>
      </c>
    </row>
    <row r="160" spans="1:10" ht="15" customHeight="1" x14ac:dyDescent="0.2">
      <c r="A160" s="81">
        <f t="shared" si="66"/>
        <v>76</v>
      </c>
      <c r="B160" s="73" t="s">
        <v>154</v>
      </c>
      <c r="C160" s="83" t="s">
        <v>153</v>
      </c>
      <c r="D160" s="80">
        <v>2240</v>
      </c>
      <c r="E160" s="72">
        <f>H161+J161</f>
        <v>3200</v>
      </c>
      <c r="F160" s="80" t="s">
        <v>14</v>
      </c>
      <c r="G160" s="80" t="s">
        <v>17</v>
      </c>
      <c r="H160" s="91" t="s">
        <v>18</v>
      </c>
      <c r="I160" s="91"/>
      <c r="J160" s="37" t="s">
        <v>10</v>
      </c>
    </row>
    <row r="161" spans="1:10" ht="51.75" customHeight="1" x14ac:dyDescent="0.2">
      <c r="A161" s="82"/>
      <c r="B161" s="75"/>
      <c r="C161" s="84"/>
      <c r="D161" s="75"/>
      <c r="E161" s="89"/>
      <c r="F161" s="75"/>
      <c r="G161" s="80"/>
      <c r="H161" s="74"/>
      <c r="I161" s="74"/>
      <c r="J161" s="8">
        <v>3200</v>
      </c>
    </row>
    <row r="162" spans="1:10" ht="15" customHeight="1" x14ac:dyDescent="0.2">
      <c r="A162" s="81">
        <f t="shared" si="66"/>
        <v>77</v>
      </c>
      <c r="B162" s="73" t="s">
        <v>155</v>
      </c>
      <c r="C162" s="92" t="s">
        <v>156</v>
      </c>
      <c r="D162" s="80">
        <v>2240</v>
      </c>
      <c r="E162" s="72">
        <f>H163+J163</f>
        <v>1712.05</v>
      </c>
      <c r="F162" s="80" t="s">
        <v>14</v>
      </c>
      <c r="G162" s="80" t="s">
        <v>17</v>
      </c>
      <c r="H162" s="91" t="s">
        <v>18</v>
      </c>
      <c r="I162" s="91"/>
      <c r="J162" s="37" t="s">
        <v>10</v>
      </c>
    </row>
    <row r="163" spans="1:10" ht="60.75" customHeight="1" x14ac:dyDescent="0.2">
      <c r="A163" s="82"/>
      <c r="B163" s="75"/>
      <c r="C163" s="84"/>
      <c r="D163" s="75"/>
      <c r="E163" s="89"/>
      <c r="F163" s="75"/>
      <c r="G163" s="80"/>
      <c r="H163" s="74">
        <v>1712.05</v>
      </c>
      <c r="I163" s="74"/>
      <c r="J163" s="8"/>
    </row>
    <row r="164" spans="1:10" ht="15" customHeight="1" x14ac:dyDescent="0.2">
      <c r="A164" s="81">
        <f t="shared" si="66"/>
        <v>78</v>
      </c>
      <c r="B164" s="80" t="s">
        <v>157</v>
      </c>
      <c r="C164" s="92" t="s">
        <v>158</v>
      </c>
      <c r="D164" s="80">
        <v>2240</v>
      </c>
      <c r="E164" s="72">
        <f>H165</f>
        <v>16500</v>
      </c>
      <c r="F164" s="80" t="s">
        <v>14</v>
      </c>
      <c r="G164" s="80" t="s">
        <v>17</v>
      </c>
      <c r="H164" s="91" t="s">
        <v>18</v>
      </c>
      <c r="I164" s="91"/>
      <c r="J164" s="37" t="s">
        <v>10</v>
      </c>
    </row>
    <row r="165" spans="1:10" ht="69" customHeight="1" x14ac:dyDescent="0.2">
      <c r="A165" s="82"/>
      <c r="B165" s="80"/>
      <c r="C165" s="92"/>
      <c r="D165" s="80"/>
      <c r="E165" s="72"/>
      <c r="F165" s="75"/>
      <c r="G165" s="80"/>
      <c r="H165" s="72">
        <f>16500</f>
        <v>16500</v>
      </c>
      <c r="I165" s="72"/>
      <c r="J165" s="8"/>
    </row>
    <row r="166" spans="1:10" ht="15" customHeight="1" x14ac:dyDescent="0.2">
      <c r="A166" s="81">
        <f t="shared" si="66"/>
        <v>79</v>
      </c>
      <c r="B166" s="80" t="s">
        <v>214</v>
      </c>
      <c r="C166" s="83" t="s">
        <v>159</v>
      </c>
      <c r="D166" s="80">
        <v>2240</v>
      </c>
      <c r="E166" s="72">
        <f>H167</f>
        <v>22000</v>
      </c>
      <c r="F166" s="80" t="s">
        <v>14</v>
      </c>
      <c r="G166" s="80" t="s">
        <v>17</v>
      </c>
      <c r="H166" s="91" t="s">
        <v>18</v>
      </c>
      <c r="I166" s="91"/>
      <c r="J166" s="37" t="s">
        <v>10</v>
      </c>
    </row>
    <row r="167" spans="1:10" ht="48" customHeight="1" x14ac:dyDescent="0.2">
      <c r="A167" s="82"/>
      <c r="B167" s="80"/>
      <c r="C167" s="83"/>
      <c r="D167" s="80"/>
      <c r="E167" s="72"/>
      <c r="F167" s="75"/>
      <c r="G167" s="80"/>
      <c r="H167" s="72">
        <f>22000</f>
        <v>22000</v>
      </c>
      <c r="I167" s="72"/>
      <c r="J167" s="8"/>
    </row>
    <row r="168" spans="1:10" ht="15" customHeight="1" x14ac:dyDescent="0.2">
      <c r="A168" s="81">
        <f t="shared" si="66"/>
        <v>80</v>
      </c>
      <c r="B168" s="80" t="s">
        <v>160</v>
      </c>
      <c r="C168" s="83" t="s">
        <v>161</v>
      </c>
      <c r="D168" s="80">
        <v>2240</v>
      </c>
      <c r="E168" s="72">
        <f>H169+J169</f>
        <v>10000</v>
      </c>
      <c r="F168" s="80" t="s">
        <v>14</v>
      </c>
      <c r="G168" s="80" t="s">
        <v>17</v>
      </c>
      <c r="H168" s="72" t="s">
        <v>18</v>
      </c>
      <c r="I168" s="72"/>
      <c r="J168" s="37" t="s">
        <v>10</v>
      </c>
    </row>
    <row r="169" spans="1:10" ht="51.75" customHeight="1" x14ac:dyDescent="0.2">
      <c r="A169" s="82"/>
      <c r="B169" s="75"/>
      <c r="C169" s="84"/>
      <c r="D169" s="75"/>
      <c r="E169" s="89"/>
      <c r="F169" s="75"/>
      <c r="G169" s="80"/>
      <c r="H169" s="72">
        <f>10000</f>
        <v>10000</v>
      </c>
      <c r="I169" s="72"/>
      <c r="J169" s="8"/>
    </row>
    <row r="170" spans="1:10" ht="15" customHeight="1" x14ac:dyDescent="0.2">
      <c r="A170" s="81">
        <f t="shared" si="66"/>
        <v>81</v>
      </c>
      <c r="B170" s="80" t="s">
        <v>162</v>
      </c>
      <c r="C170" s="83" t="s">
        <v>163</v>
      </c>
      <c r="D170" s="80">
        <v>2240</v>
      </c>
      <c r="E170" s="72">
        <f>H171+J171</f>
        <v>10000</v>
      </c>
      <c r="F170" s="80" t="s">
        <v>14</v>
      </c>
      <c r="G170" s="80" t="s">
        <v>17</v>
      </c>
      <c r="H170" s="72" t="s">
        <v>18</v>
      </c>
      <c r="I170" s="72"/>
      <c r="J170" s="37" t="s">
        <v>10</v>
      </c>
    </row>
    <row r="171" spans="1:10" ht="63.75" customHeight="1" x14ac:dyDescent="0.2">
      <c r="A171" s="82"/>
      <c r="B171" s="75"/>
      <c r="C171" s="84"/>
      <c r="D171" s="75"/>
      <c r="E171" s="89"/>
      <c r="F171" s="75"/>
      <c r="G171" s="80"/>
      <c r="H171" s="72">
        <f>10000</f>
        <v>10000</v>
      </c>
      <c r="I171" s="72"/>
      <c r="J171" s="8"/>
    </row>
    <row r="172" spans="1:10" ht="15" customHeight="1" x14ac:dyDescent="0.2">
      <c r="A172" s="81">
        <f t="shared" si="66"/>
        <v>82</v>
      </c>
      <c r="B172" s="80" t="s">
        <v>164</v>
      </c>
      <c r="C172" s="83" t="s">
        <v>165</v>
      </c>
      <c r="D172" s="80">
        <v>2240</v>
      </c>
      <c r="E172" s="72">
        <f>H173+J173</f>
        <v>30000</v>
      </c>
      <c r="F172" s="80" t="s">
        <v>14</v>
      </c>
      <c r="G172" s="80" t="s">
        <v>17</v>
      </c>
      <c r="H172" s="72" t="s">
        <v>18</v>
      </c>
      <c r="I172" s="72"/>
      <c r="J172" s="37" t="s">
        <v>10</v>
      </c>
    </row>
    <row r="173" spans="1:10" ht="53.25" customHeight="1" x14ac:dyDescent="0.2">
      <c r="A173" s="82"/>
      <c r="B173" s="75"/>
      <c r="C173" s="84"/>
      <c r="D173" s="75"/>
      <c r="E173" s="89"/>
      <c r="F173" s="75"/>
      <c r="G173" s="80"/>
      <c r="H173" s="72">
        <f>30000</f>
        <v>30000</v>
      </c>
      <c r="I173" s="72"/>
      <c r="J173" s="8"/>
    </row>
    <row r="174" spans="1:10" ht="14.25" customHeight="1" x14ac:dyDescent="0.2">
      <c r="A174" s="81">
        <f t="shared" si="66"/>
        <v>83</v>
      </c>
      <c r="B174" s="68" t="s">
        <v>196</v>
      </c>
      <c r="C174" s="68" t="s">
        <v>166</v>
      </c>
      <c r="D174" s="68">
        <v>2240</v>
      </c>
      <c r="E174" s="85">
        <f>H175</f>
        <v>20700</v>
      </c>
      <c r="F174" s="68" t="s">
        <v>14</v>
      </c>
      <c r="G174" s="87" t="s">
        <v>17</v>
      </c>
      <c r="H174" s="20" t="s">
        <v>85</v>
      </c>
      <c r="I174" s="20"/>
      <c r="J174" s="8" t="s">
        <v>10</v>
      </c>
    </row>
    <row r="175" spans="1:10" ht="55.5" customHeight="1" x14ac:dyDescent="0.2">
      <c r="A175" s="82"/>
      <c r="B175" s="69"/>
      <c r="C175" s="69"/>
      <c r="D175" s="69"/>
      <c r="E175" s="86"/>
      <c r="F175" s="69"/>
      <c r="G175" s="88"/>
      <c r="H175" s="20">
        <v>20700</v>
      </c>
      <c r="I175" s="20"/>
      <c r="J175" s="8"/>
    </row>
    <row r="176" spans="1:10" ht="15" customHeight="1" x14ac:dyDescent="0.2">
      <c r="A176" s="81">
        <f t="shared" ref="A176:A190" si="67">A174+1</f>
        <v>84</v>
      </c>
      <c r="B176" s="68" t="s">
        <v>181</v>
      </c>
      <c r="C176" s="68" t="s">
        <v>170</v>
      </c>
      <c r="D176" s="68">
        <v>2240</v>
      </c>
      <c r="E176" s="85">
        <f>H177</f>
        <v>49950</v>
      </c>
      <c r="F176" s="68" t="s">
        <v>14</v>
      </c>
      <c r="G176" s="87" t="s">
        <v>17</v>
      </c>
      <c r="H176" s="20" t="s">
        <v>85</v>
      </c>
      <c r="I176" s="20"/>
      <c r="J176" s="8" t="s">
        <v>10</v>
      </c>
    </row>
    <row r="177" spans="1:10" ht="50.25" customHeight="1" x14ac:dyDescent="0.2">
      <c r="A177" s="82"/>
      <c r="B177" s="69"/>
      <c r="C177" s="69"/>
      <c r="D177" s="69"/>
      <c r="E177" s="86"/>
      <c r="F177" s="69"/>
      <c r="G177" s="88"/>
      <c r="H177" s="20">
        <v>49950</v>
      </c>
      <c r="I177" s="20"/>
      <c r="J177" s="8"/>
    </row>
    <row r="178" spans="1:10" ht="15" customHeight="1" x14ac:dyDescent="0.2">
      <c r="A178" s="81">
        <f t="shared" si="67"/>
        <v>85</v>
      </c>
      <c r="B178" s="68" t="s">
        <v>182</v>
      </c>
      <c r="C178" s="68" t="s">
        <v>169</v>
      </c>
      <c r="D178" s="68">
        <v>2240</v>
      </c>
      <c r="E178" s="85">
        <f>H179</f>
        <v>2000</v>
      </c>
      <c r="F178" s="68" t="s">
        <v>14</v>
      </c>
      <c r="G178" s="87" t="s">
        <v>17</v>
      </c>
      <c r="H178" s="20" t="s">
        <v>85</v>
      </c>
      <c r="I178" s="20"/>
      <c r="J178" s="8" t="s">
        <v>10</v>
      </c>
    </row>
    <row r="179" spans="1:10" ht="65.25" customHeight="1" x14ac:dyDescent="0.2">
      <c r="A179" s="82"/>
      <c r="B179" s="69"/>
      <c r="C179" s="69"/>
      <c r="D179" s="69"/>
      <c r="E179" s="86"/>
      <c r="F179" s="69"/>
      <c r="G179" s="88"/>
      <c r="H179" s="20">
        <v>2000</v>
      </c>
      <c r="I179" s="20"/>
      <c r="J179" s="8"/>
    </row>
    <row r="180" spans="1:10" ht="15" customHeight="1" x14ac:dyDescent="0.2">
      <c r="A180" s="81">
        <f t="shared" si="67"/>
        <v>86</v>
      </c>
      <c r="B180" s="80" t="s">
        <v>183</v>
      </c>
      <c r="C180" s="83" t="s">
        <v>171</v>
      </c>
      <c r="D180" s="80">
        <v>2240</v>
      </c>
      <c r="E180" s="72">
        <f>H181</f>
        <v>4500</v>
      </c>
      <c r="F180" s="80" t="s">
        <v>14</v>
      </c>
      <c r="G180" s="80" t="s">
        <v>17</v>
      </c>
      <c r="H180" s="90" t="s">
        <v>18</v>
      </c>
      <c r="I180" s="90"/>
      <c r="J180" s="37" t="s">
        <v>10</v>
      </c>
    </row>
    <row r="181" spans="1:10" ht="54" customHeight="1" x14ac:dyDescent="0.2">
      <c r="A181" s="82"/>
      <c r="B181" s="75"/>
      <c r="C181" s="84"/>
      <c r="D181" s="75"/>
      <c r="E181" s="89"/>
      <c r="F181" s="75"/>
      <c r="G181" s="80"/>
      <c r="H181" s="72">
        <v>4500</v>
      </c>
      <c r="I181" s="72"/>
      <c r="J181" s="8"/>
    </row>
    <row r="182" spans="1:10" ht="15" customHeight="1" x14ac:dyDescent="0.2">
      <c r="A182" s="81">
        <f t="shared" si="67"/>
        <v>87</v>
      </c>
      <c r="B182" s="80" t="s">
        <v>184</v>
      </c>
      <c r="C182" s="83" t="s">
        <v>172</v>
      </c>
      <c r="D182" s="80">
        <v>2240</v>
      </c>
      <c r="E182" s="72">
        <f>H183</f>
        <v>7000</v>
      </c>
      <c r="F182" s="80" t="s">
        <v>14</v>
      </c>
      <c r="G182" s="80" t="s">
        <v>17</v>
      </c>
      <c r="H182" s="72" t="s">
        <v>18</v>
      </c>
      <c r="I182" s="72"/>
      <c r="J182" s="37" t="s">
        <v>10</v>
      </c>
    </row>
    <row r="183" spans="1:10" ht="50.25" customHeight="1" x14ac:dyDescent="0.2">
      <c r="A183" s="82"/>
      <c r="B183" s="75"/>
      <c r="C183" s="84"/>
      <c r="D183" s="75"/>
      <c r="E183" s="89"/>
      <c r="F183" s="75"/>
      <c r="G183" s="80"/>
      <c r="H183" s="72">
        <v>7000</v>
      </c>
      <c r="I183" s="72"/>
      <c r="J183" s="31"/>
    </row>
    <row r="184" spans="1:10" ht="15" customHeight="1" x14ac:dyDescent="0.2">
      <c r="A184" s="81">
        <f t="shared" si="67"/>
        <v>88</v>
      </c>
      <c r="B184" s="80" t="s">
        <v>185</v>
      </c>
      <c r="C184" s="83" t="s">
        <v>173</v>
      </c>
      <c r="D184" s="80">
        <v>2240</v>
      </c>
      <c r="E184" s="72">
        <f>H185</f>
        <v>48170</v>
      </c>
      <c r="F184" s="80" t="s">
        <v>14</v>
      </c>
      <c r="G184" s="80" t="s">
        <v>17</v>
      </c>
      <c r="H184" s="90" t="s">
        <v>18</v>
      </c>
      <c r="I184" s="90"/>
      <c r="J184" s="37" t="s">
        <v>10</v>
      </c>
    </row>
    <row r="185" spans="1:10" ht="57.75" customHeight="1" x14ac:dyDescent="0.2">
      <c r="A185" s="82"/>
      <c r="B185" s="80"/>
      <c r="C185" s="84"/>
      <c r="D185" s="80"/>
      <c r="E185" s="72"/>
      <c r="F185" s="75"/>
      <c r="G185" s="80"/>
      <c r="H185" s="72">
        <v>48170</v>
      </c>
      <c r="I185" s="72"/>
      <c r="J185" s="8"/>
    </row>
    <row r="186" spans="1:10" ht="15" customHeight="1" x14ac:dyDescent="0.2">
      <c r="A186" s="81">
        <f t="shared" si="67"/>
        <v>89</v>
      </c>
      <c r="B186" s="68" t="s">
        <v>197</v>
      </c>
      <c r="C186" s="83" t="s">
        <v>174</v>
      </c>
      <c r="D186" s="80">
        <v>2240</v>
      </c>
      <c r="E186" s="72">
        <f>H187</f>
        <v>31000</v>
      </c>
      <c r="F186" s="80" t="s">
        <v>14</v>
      </c>
      <c r="G186" s="80" t="s">
        <v>17</v>
      </c>
      <c r="H186" s="20" t="s">
        <v>85</v>
      </c>
      <c r="I186" s="20"/>
      <c r="J186" s="8" t="s">
        <v>10</v>
      </c>
    </row>
    <row r="187" spans="1:10" ht="53.25" customHeight="1" x14ac:dyDescent="0.2">
      <c r="A187" s="82"/>
      <c r="B187" s="69"/>
      <c r="C187" s="84"/>
      <c r="D187" s="80"/>
      <c r="E187" s="72"/>
      <c r="F187" s="75"/>
      <c r="G187" s="80"/>
      <c r="H187" s="20">
        <v>31000</v>
      </c>
      <c r="I187" s="20"/>
      <c r="J187" s="8"/>
    </row>
    <row r="188" spans="1:10" ht="15" customHeight="1" x14ac:dyDescent="0.2">
      <c r="A188" s="81">
        <f t="shared" si="67"/>
        <v>90</v>
      </c>
      <c r="B188" s="68" t="s">
        <v>198</v>
      </c>
      <c r="C188" s="83" t="s">
        <v>175</v>
      </c>
      <c r="D188" s="68">
        <v>2240</v>
      </c>
      <c r="E188" s="72">
        <f t="shared" ref="E188" si="68">H189</f>
        <v>14000</v>
      </c>
      <c r="F188" s="80" t="s">
        <v>14</v>
      </c>
      <c r="G188" s="68" t="s">
        <v>17</v>
      </c>
      <c r="H188" s="20" t="s">
        <v>85</v>
      </c>
      <c r="I188" s="20"/>
      <c r="J188" s="8" t="s">
        <v>10</v>
      </c>
    </row>
    <row r="189" spans="1:10" ht="66.75" customHeight="1" x14ac:dyDescent="0.2">
      <c r="A189" s="82"/>
      <c r="B189" s="69"/>
      <c r="C189" s="84"/>
      <c r="D189" s="69"/>
      <c r="E189" s="72"/>
      <c r="F189" s="75"/>
      <c r="G189" s="69"/>
      <c r="H189" s="20">
        <v>14000</v>
      </c>
      <c r="I189" s="20"/>
      <c r="J189" s="8"/>
    </row>
    <row r="190" spans="1:10" ht="15" customHeight="1" x14ac:dyDescent="0.2">
      <c r="A190" s="81">
        <f t="shared" si="67"/>
        <v>91</v>
      </c>
      <c r="B190" s="68" t="s">
        <v>201</v>
      </c>
      <c r="C190" s="83" t="s">
        <v>176</v>
      </c>
      <c r="D190" s="68">
        <v>2240</v>
      </c>
      <c r="E190" s="72">
        <f t="shared" ref="E190" si="69">H191</f>
        <v>5000</v>
      </c>
      <c r="F190" s="80" t="s">
        <v>14</v>
      </c>
      <c r="G190" s="68" t="s">
        <v>17</v>
      </c>
      <c r="H190" s="20" t="s">
        <v>85</v>
      </c>
      <c r="I190" s="20"/>
      <c r="J190" s="8" t="s">
        <v>10</v>
      </c>
    </row>
    <row r="191" spans="1:10" ht="54.75" customHeight="1" x14ac:dyDescent="0.2">
      <c r="A191" s="82"/>
      <c r="B191" s="69"/>
      <c r="C191" s="84"/>
      <c r="D191" s="69"/>
      <c r="E191" s="72"/>
      <c r="F191" s="75"/>
      <c r="G191" s="69"/>
      <c r="H191" s="20">
        <v>5000</v>
      </c>
      <c r="I191" s="20"/>
      <c r="J191" s="8"/>
    </row>
    <row r="192" spans="1:10" ht="15" customHeight="1" x14ac:dyDescent="0.2">
      <c r="A192" s="16"/>
      <c r="B192" s="38" t="s">
        <v>167</v>
      </c>
      <c r="C192" s="29" t="s">
        <v>84</v>
      </c>
      <c r="D192" s="38">
        <v>2240</v>
      </c>
      <c r="E192" s="28">
        <f>H192+J192</f>
        <v>997975</v>
      </c>
      <c r="F192" s="29" t="s">
        <v>84</v>
      </c>
      <c r="G192" s="29" t="s">
        <v>84</v>
      </c>
      <c r="H192" s="20">
        <f>H113+H115+H117+H121+H119+H123+H125+H127+H129+H131+H133+H135+H137+H139+H141+H143+H145+H147+H149+H151+H153+H155+H157+H159+H161+H163+H165+H167+H169+H171+H173+H175+H177+H179+H181+H183+H185+H187+H189+H191</f>
        <v>980975</v>
      </c>
      <c r="I192" s="20"/>
      <c r="J192" s="8">
        <f>J113+J157+J159+J161</f>
        <v>17000</v>
      </c>
    </row>
    <row r="193" spans="1:10" ht="15" customHeight="1" x14ac:dyDescent="0.2">
      <c r="A193" s="66">
        <f>A190+1</f>
        <v>92</v>
      </c>
      <c r="B193" s="80" t="s">
        <v>199</v>
      </c>
      <c r="C193" s="73" t="s">
        <v>200</v>
      </c>
      <c r="D193" s="80">
        <v>2250</v>
      </c>
      <c r="E193" s="72">
        <f>H194</f>
        <v>20810</v>
      </c>
      <c r="F193" s="73" t="s">
        <v>14</v>
      </c>
      <c r="G193" s="73" t="s">
        <v>17</v>
      </c>
      <c r="H193" s="20" t="s">
        <v>85</v>
      </c>
      <c r="I193" s="20"/>
      <c r="J193" s="8" t="s">
        <v>10</v>
      </c>
    </row>
    <row r="194" spans="1:10" ht="50.25" customHeight="1" x14ac:dyDescent="0.2">
      <c r="A194" s="67"/>
      <c r="B194" s="80"/>
      <c r="C194" s="73"/>
      <c r="D194" s="80"/>
      <c r="E194" s="72"/>
      <c r="F194" s="73"/>
      <c r="G194" s="73"/>
      <c r="H194" s="20">
        <v>20810</v>
      </c>
      <c r="I194" s="20"/>
      <c r="J194" s="8"/>
    </row>
    <row r="195" spans="1:10" ht="15" customHeight="1" x14ac:dyDescent="0.2">
      <c r="A195" s="66">
        <f>A193+1</f>
        <v>93</v>
      </c>
      <c r="B195" s="80" t="s">
        <v>202</v>
      </c>
      <c r="C195" s="70" t="s">
        <v>203</v>
      </c>
      <c r="D195" s="68">
        <v>2272</v>
      </c>
      <c r="E195" s="72">
        <f>25710</f>
        <v>25710</v>
      </c>
      <c r="F195" s="73" t="s">
        <v>14</v>
      </c>
      <c r="G195" s="73" t="s">
        <v>17</v>
      </c>
      <c r="H195" s="20" t="s">
        <v>85</v>
      </c>
      <c r="I195" s="20"/>
      <c r="J195" s="8" t="s">
        <v>10</v>
      </c>
    </row>
    <row r="196" spans="1:10" ht="114.75" x14ac:dyDescent="0.2">
      <c r="A196" s="67"/>
      <c r="B196" s="80"/>
      <c r="C196" s="71"/>
      <c r="D196" s="69"/>
      <c r="E196" s="72"/>
      <c r="F196" s="73"/>
      <c r="G196" s="73"/>
      <c r="H196" s="20" t="s">
        <v>228</v>
      </c>
      <c r="I196" s="20"/>
      <c r="J196" s="56" t="s">
        <v>229</v>
      </c>
    </row>
    <row r="197" spans="1:10" x14ac:dyDescent="0.2">
      <c r="A197" s="44"/>
      <c r="B197" s="142" t="s">
        <v>83</v>
      </c>
      <c r="C197" s="61"/>
      <c r="D197" s="38">
        <v>2272</v>
      </c>
      <c r="E197" s="59">
        <f>H197+J197</f>
        <v>25710</v>
      </c>
      <c r="F197" s="57"/>
      <c r="G197" s="58"/>
      <c r="H197" s="59">
        <v>20010</v>
      </c>
      <c r="I197" s="59"/>
      <c r="J197" s="60">
        <v>5700</v>
      </c>
    </row>
    <row r="198" spans="1:10" ht="15" customHeight="1" x14ac:dyDescent="0.2">
      <c r="A198" s="66">
        <f>A195+1</f>
        <v>94</v>
      </c>
      <c r="B198" s="80" t="s">
        <v>205</v>
      </c>
      <c r="C198" s="70" t="s">
        <v>204</v>
      </c>
      <c r="D198" s="68">
        <v>2275</v>
      </c>
      <c r="E198" s="72">
        <f>H199</f>
        <v>2500</v>
      </c>
      <c r="F198" s="73" t="s">
        <v>14</v>
      </c>
      <c r="G198" s="70" t="s">
        <v>17</v>
      </c>
      <c r="H198" s="20" t="s">
        <v>85</v>
      </c>
      <c r="I198" s="20"/>
      <c r="J198" s="8" t="s">
        <v>10</v>
      </c>
    </row>
    <row r="199" spans="1:10" ht="54.75" customHeight="1" x14ac:dyDescent="0.2">
      <c r="A199" s="67"/>
      <c r="B199" s="80"/>
      <c r="C199" s="71"/>
      <c r="D199" s="69"/>
      <c r="E199" s="72"/>
      <c r="F199" s="73"/>
      <c r="G199" s="71"/>
      <c r="H199" s="20">
        <v>2500</v>
      </c>
      <c r="I199" s="20"/>
      <c r="J199" s="8"/>
    </row>
    <row r="200" spans="1:10" ht="15" customHeight="1" x14ac:dyDescent="0.2">
      <c r="A200" s="66">
        <f>A198+1</f>
        <v>95</v>
      </c>
      <c r="B200" s="68" t="s">
        <v>206</v>
      </c>
      <c r="C200" s="70" t="s">
        <v>207</v>
      </c>
      <c r="D200" s="68">
        <v>2282</v>
      </c>
      <c r="E200" s="72">
        <f>H201</f>
        <v>25000</v>
      </c>
      <c r="F200" s="73" t="s">
        <v>14</v>
      </c>
      <c r="G200" s="70" t="s">
        <v>17</v>
      </c>
      <c r="H200" s="19" t="s">
        <v>85</v>
      </c>
      <c r="I200" s="19"/>
      <c r="J200" s="39" t="s">
        <v>10</v>
      </c>
    </row>
    <row r="201" spans="1:10" ht="51.75" customHeight="1" x14ac:dyDescent="0.2">
      <c r="A201" s="67"/>
      <c r="B201" s="69"/>
      <c r="C201" s="71"/>
      <c r="D201" s="69"/>
      <c r="E201" s="72"/>
      <c r="F201" s="73"/>
      <c r="G201" s="71"/>
      <c r="H201" s="20">
        <v>25000</v>
      </c>
      <c r="I201" s="20"/>
      <c r="J201" s="8"/>
    </row>
    <row r="202" spans="1:10" ht="15" customHeight="1" x14ac:dyDescent="0.2">
      <c r="A202" s="66">
        <f>A200+1</f>
        <v>96</v>
      </c>
      <c r="B202" s="68" t="s">
        <v>208</v>
      </c>
      <c r="C202" s="70" t="s">
        <v>209</v>
      </c>
      <c r="D202" s="68">
        <v>2800</v>
      </c>
      <c r="E202" s="72">
        <f>H203</f>
        <v>1500</v>
      </c>
      <c r="F202" s="73" t="s">
        <v>14</v>
      </c>
      <c r="G202" s="73" t="s">
        <v>17</v>
      </c>
      <c r="H202" s="20" t="s">
        <v>85</v>
      </c>
      <c r="I202" s="20"/>
      <c r="J202" s="8" t="s">
        <v>10</v>
      </c>
    </row>
    <row r="203" spans="1:10" ht="51.75" customHeight="1" x14ac:dyDescent="0.2">
      <c r="A203" s="67"/>
      <c r="B203" s="69"/>
      <c r="C203" s="71"/>
      <c r="D203" s="69"/>
      <c r="E203" s="72"/>
      <c r="F203" s="73"/>
      <c r="G203" s="73"/>
      <c r="H203" s="20">
        <v>1500</v>
      </c>
      <c r="I203" s="20"/>
      <c r="J203" s="8"/>
    </row>
    <row r="204" spans="1:10" ht="15" customHeight="1" x14ac:dyDescent="0.2">
      <c r="A204" s="66">
        <f>A202+1</f>
        <v>97</v>
      </c>
      <c r="B204" s="68" t="s">
        <v>215</v>
      </c>
      <c r="C204" s="70" t="s">
        <v>211</v>
      </c>
      <c r="D204" s="68">
        <v>2271</v>
      </c>
      <c r="E204" s="72">
        <f>822534</f>
        <v>822534</v>
      </c>
      <c r="F204" s="73" t="s">
        <v>216</v>
      </c>
      <c r="G204" s="73" t="s">
        <v>17</v>
      </c>
      <c r="H204" s="20" t="s">
        <v>85</v>
      </c>
      <c r="I204" s="20"/>
      <c r="J204" s="8" t="s">
        <v>10</v>
      </c>
    </row>
    <row r="205" spans="1:10" ht="147.75" customHeight="1" x14ac:dyDescent="0.2">
      <c r="A205" s="67"/>
      <c r="B205" s="69"/>
      <c r="C205" s="71"/>
      <c r="D205" s="69"/>
      <c r="E205" s="72"/>
      <c r="F205" s="73"/>
      <c r="G205" s="73"/>
      <c r="H205" s="20" t="s">
        <v>210</v>
      </c>
      <c r="I205" s="20"/>
      <c r="J205" s="21" t="s">
        <v>230</v>
      </c>
    </row>
    <row r="206" spans="1:10" ht="15" customHeight="1" x14ac:dyDescent="0.2">
      <c r="A206" s="44"/>
      <c r="B206" s="40" t="s">
        <v>83</v>
      </c>
      <c r="C206" s="29" t="s">
        <v>84</v>
      </c>
      <c r="D206" s="38">
        <v>2271</v>
      </c>
      <c r="E206" s="28">
        <f>H206+J206</f>
        <v>822534</v>
      </c>
      <c r="F206" s="23" t="s">
        <v>84</v>
      </c>
      <c r="G206" s="23" t="s">
        <v>84</v>
      </c>
      <c r="H206" s="20">
        <v>589434</v>
      </c>
      <c r="I206" s="20"/>
      <c r="J206" s="21">
        <v>233100</v>
      </c>
    </row>
    <row r="207" spans="1:10" ht="15" customHeight="1" x14ac:dyDescent="0.2">
      <c r="A207" s="66">
        <f>A204+1</f>
        <v>98</v>
      </c>
      <c r="B207" s="76" t="s">
        <v>101</v>
      </c>
      <c r="C207" s="76" t="s">
        <v>102</v>
      </c>
      <c r="D207" s="76">
        <v>2273</v>
      </c>
      <c r="E207" s="78">
        <f>390408.94</f>
        <v>390408.94</v>
      </c>
      <c r="F207" s="76" t="s">
        <v>216</v>
      </c>
      <c r="G207" s="76" t="s">
        <v>100</v>
      </c>
      <c r="H207" s="25" t="s">
        <v>18</v>
      </c>
      <c r="I207" s="25"/>
      <c r="J207" s="25" t="s">
        <v>10</v>
      </c>
    </row>
    <row r="208" spans="1:10" ht="139.5" customHeight="1" x14ac:dyDescent="0.2">
      <c r="A208" s="67"/>
      <c r="B208" s="77"/>
      <c r="C208" s="77"/>
      <c r="D208" s="77"/>
      <c r="E208" s="79"/>
      <c r="F208" s="77"/>
      <c r="G208" s="77"/>
      <c r="H208" s="25" t="s">
        <v>103</v>
      </c>
      <c r="I208" s="25"/>
      <c r="J208" s="25" t="s">
        <v>231</v>
      </c>
    </row>
    <row r="209" spans="1:10" ht="15" customHeight="1" x14ac:dyDescent="0.2">
      <c r="A209" s="34"/>
      <c r="B209" s="33" t="s">
        <v>83</v>
      </c>
      <c r="C209" s="17" t="s">
        <v>84</v>
      </c>
      <c r="D209" s="18">
        <v>2273</v>
      </c>
      <c r="E209" s="19">
        <f>H209+J209</f>
        <v>390408.94</v>
      </c>
      <c r="F209" s="18" t="s">
        <v>84</v>
      </c>
      <c r="G209" s="18" t="s">
        <v>84</v>
      </c>
      <c r="H209" s="74">
        <f>256908.94</f>
        <v>256908.94</v>
      </c>
      <c r="I209" s="75"/>
      <c r="J209" s="21">
        <f>133500</f>
        <v>133500</v>
      </c>
    </row>
    <row r="210" spans="1:10" ht="15" customHeight="1" x14ac:dyDescent="0.2">
      <c r="A210" s="45"/>
      <c r="B210" s="33" t="s">
        <v>104</v>
      </c>
      <c r="C210" s="17" t="s">
        <v>84</v>
      </c>
      <c r="D210" s="18" t="s">
        <v>84</v>
      </c>
      <c r="E210" s="35">
        <f>H210+J210</f>
        <v>3375327.94</v>
      </c>
      <c r="F210" s="18" t="s">
        <v>84</v>
      </c>
      <c r="G210" s="18" t="s">
        <v>84</v>
      </c>
      <c r="H210" s="46">
        <f>H111+H192+H194+H197+H199+H201+H203+H206+H209</f>
        <v>2910427.94</v>
      </c>
      <c r="I210" s="45"/>
      <c r="J210" s="46">
        <f>J111+J192+J206+J209+J197</f>
        <v>464900</v>
      </c>
    </row>
    <row r="211" spans="1:10" ht="15" customHeight="1" x14ac:dyDescent="0.2"/>
    <row r="212" spans="1:10" ht="54" customHeight="1" x14ac:dyDescent="0.2"/>
    <row r="213" spans="1:10" ht="15" customHeight="1" x14ac:dyDescent="0.25">
      <c r="A213" s="50"/>
      <c r="B213" s="51"/>
      <c r="C213" s="51"/>
      <c r="D213" s="51"/>
      <c r="E213" s="51"/>
      <c r="F213" s="51"/>
      <c r="G213" s="51"/>
      <c r="H213" s="51"/>
      <c r="I213" s="51"/>
      <c r="J213" s="51"/>
    </row>
    <row r="214" spans="1:10" ht="54" customHeight="1" x14ac:dyDescent="0.25">
      <c r="A214" s="51"/>
      <c r="B214" s="62"/>
      <c r="C214" s="62"/>
      <c r="D214" s="63"/>
      <c r="E214" s="63"/>
      <c r="F214" s="63"/>
      <c r="G214" s="52"/>
      <c r="H214" s="53"/>
      <c r="I214" s="54"/>
      <c r="J214" s="55"/>
    </row>
    <row r="215" spans="1:10" ht="15" customHeight="1" x14ac:dyDescent="0.2"/>
    <row r="216" spans="1:10" ht="54" customHeight="1" x14ac:dyDescent="0.2"/>
    <row r="217" spans="1:10" ht="15" customHeight="1" x14ac:dyDescent="0.2">
      <c r="B217" s="65" t="s">
        <v>213</v>
      </c>
      <c r="C217" s="65"/>
      <c r="D217" s="65"/>
      <c r="E217" s="65"/>
      <c r="G217" s="64" t="s">
        <v>105</v>
      </c>
      <c r="H217" s="64"/>
      <c r="I217" s="64"/>
      <c r="J217" s="64"/>
    </row>
    <row r="218" spans="1:10" ht="66.75" customHeight="1" x14ac:dyDescent="0.2"/>
    <row r="219" spans="1:10" ht="15" customHeight="1" x14ac:dyDescent="0.2"/>
    <row r="220" spans="1:10" ht="61.5" customHeight="1" x14ac:dyDescent="0.2"/>
    <row r="221" spans="1:10" ht="15" customHeight="1" x14ac:dyDescent="0.2"/>
    <row r="222" spans="1:10" ht="62.25" customHeight="1" x14ac:dyDescent="0.2"/>
    <row r="223" spans="1:10" ht="49.5" customHeight="1" x14ac:dyDescent="0.2"/>
    <row r="224" spans="1:10" ht="15" customHeight="1" x14ac:dyDescent="0.2"/>
    <row r="225" ht="51" customHeight="1" x14ac:dyDescent="0.2"/>
    <row r="226" ht="15" customHeight="1" x14ac:dyDescent="0.2"/>
    <row r="227" ht="51" customHeight="1" x14ac:dyDescent="0.2"/>
    <row r="228" ht="15" customHeight="1" x14ac:dyDescent="0.2"/>
    <row r="229" ht="57" customHeight="1" x14ac:dyDescent="0.2"/>
    <row r="230" ht="66.75" customHeight="1" x14ac:dyDescent="0.2"/>
    <row r="231" ht="65.25" customHeight="1" x14ac:dyDescent="0.2"/>
    <row r="232" ht="69.75" customHeight="1" x14ac:dyDescent="0.2"/>
    <row r="233" ht="15" customHeight="1" x14ac:dyDescent="0.2"/>
    <row r="234" ht="146.25" customHeight="1" x14ac:dyDescent="0.2"/>
    <row r="235" ht="15" customHeight="1" x14ac:dyDescent="0.2"/>
    <row r="236" ht="15" customHeight="1" x14ac:dyDescent="0.2"/>
    <row r="237" ht="60.75" customHeight="1" x14ac:dyDescent="0.2"/>
    <row r="238" ht="87" customHeight="1" x14ac:dyDescent="0.2"/>
    <row r="239" ht="68.25" customHeight="1" x14ac:dyDescent="0.2"/>
    <row r="240" ht="78.75" customHeight="1" x14ac:dyDescent="0.2"/>
    <row r="241" spans="11:11" ht="80.25" customHeight="1" x14ac:dyDescent="0.2"/>
    <row r="242" spans="11:11" ht="14.25" customHeight="1" x14ac:dyDescent="0.2"/>
    <row r="243" spans="11:11" ht="139.5" customHeight="1" x14ac:dyDescent="0.2">
      <c r="K243" s="48">
        <f>496775+517250+17100</f>
        <v>1031125</v>
      </c>
    </row>
    <row r="244" spans="11:11" ht="12" customHeight="1" x14ac:dyDescent="0.2"/>
    <row r="245" spans="11:11" ht="40.5" customHeight="1" x14ac:dyDescent="0.2"/>
    <row r="246" spans="11:11" ht="12" customHeight="1" x14ac:dyDescent="0.2">
      <c r="K246" s="49" t="e">
        <f>#REF!+#REF!</f>
        <v>#REF!</v>
      </c>
    </row>
    <row r="247" spans="11:11" ht="12" customHeight="1" x14ac:dyDescent="0.2"/>
    <row r="248" spans="11:11" ht="51.75" customHeight="1" x14ac:dyDescent="0.2"/>
    <row r="249" spans="11:11" ht="11.25" hidden="1" customHeight="1" x14ac:dyDescent="0.2"/>
    <row r="250" spans="11:11" ht="57" hidden="1" customHeight="1" x14ac:dyDescent="0.2"/>
    <row r="251" spans="11:11" ht="16.5" customHeight="1" x14ac:dyDescent="0.2"/>
    <row r="252" spans="11:11" ht="49.5" customHeight="1" x14ac:dyDescent="0.2"/>
    <row r="253" spans="11:11" ht="15" customHeight="1" x14ac:dyDescent="0.2"/>
    <row r="254" spans="11:11" ht="48.75" customHeight="1" x14ac:dyDescent="0.2"/>
    <row r="255" spans="11:11" ht="15" customHeight="1" x14ac:dyDescent="0.2"/>
    <row r="256" spans="11:11" ht="23.25" customHeight="1" x14ac:dyDescent="0.2"/>
    <row r="257" spans="11:11" ht="108" customHeight="1" x14ac:dyDescent="0.2">
      <c r="K257" s="49" t="e">
        <f>#REF!+#REF!</f>
        <v>#REF!</v>
      </c>
    </row>
    <row r="258" spans="11:11" ht="108" customHeight="1" x14ac:dyDescent="0.2">
      <c r="K258" s="49"/>
    </row>
    <row r="259" spans="11:11" ht="20.25" customHeight="1" x14ac:dyDescent="0.2">
      <c r="K259" s="49"/>
    </row>
    <row r="260" spans="11:11" ht="0.75" customHeight="1" x14ac:dyDescent="0.2"/>
    <row r="261" spans="11:11" ht="17.25" hidden="1" customHeight="1" x14ac:dyDescent="0.2"/>
    <row r="262" spans="11:11" ht="14.25" hidden="1" customHeight="1" x14ac:dyDescent="0.2"/>
    <row r="263" spans="11:11" ht="27.75" hidden="1" customHeight="1" x14ac:dyDescent="0.2"/>
    <row r="264" spans="11:11" ht="3.75" hidden="1" customHeight="1" x14ac:dyDescent="0.2"/>
    <row r="265" spans="11:11" ht="163.5" hidden="1" customHeight="1" x14ac:dyDescent="0.2"/>
    <row r="266" spans="11:11" ht="15" hidden="1" customHeight="1" x14ac:dyDescent="0.2"/>
    <row r="267" spans="11:11" ht="75.75" hidden="1" customHeight="1" x14ac:dyDescent="0.2"/>
    <row r="268" spans="11:11" ht="14.25" hidden="1" customHeight="1" x14ac:dyDescent="0.2"/>
    <row r="269" spans="11:11" ht="37.5" hidden="1" customHeight="1" x14ac:dyDescent="0.2"/>
    <row r="270" spans="11:11" ht="14.25" hidden="1" customHeight="1" x14ac:dyDescent="0.2"/>
    <row r="271" spans="11:11" ht="48" hidden="1" customHeight="1" x14ac:dyDescent="0.2"/>
    <row r="272" spans="11:11" ht="14.25" hidden="1" customHeight="1" x14ac:dyDescent="0.2"/>
    <row r="273" ht="55.5" hidden="1" customHeight="1" x14ac:dyDescent="0.2"/>
    <row r="274" ht="14.25" hidden="1" customHeight="1" x14ac:dyDescent="0.2"/>
    <row r="275" ht="50.25" hidden="1" customHeight="1" x14ac:dyDescent="0.2"/>
    <row r="276" ht="14.25" hidden="1" customHeight="1" x14ac:dyDescent="0.2"/>
    <row r="277" ht="36" hidden="1" customHeight="1" x14ac:dyDescent="0.2"/>
    <row r="278" ht="14.25" hidden="1" customHeight="1" x14ac:dyDescent="0.2"/>
    <row r="279" ht="48.75" hidden="1" customHeight="1" x14ac:dyDescent="0.2"/>
    <row r="280" ht="14.25" hidden="1" customHeight="1" x14ac:dyDescent="0.2"/>
    <row r="281" ht="51" hidden="1" customHeight="1" x14ac:dyDescent="0.2"/>
    <row r="282" ht="15.75" hidden="1" customHeight="1" x14ac:dyDescent="0.2"/>
    <row r="283" ht="25.5" hidden="1" customHeight="1" x14ac:dyDescent="0.2"/>
    <row r="284" ht="16.5" hidden="1" customHeight="1" x14ac:dyDescent="0.2"/>
    <row r="285" ht="54" hidden="1" customHeight="1" x14ac:dyDescent="0.2"/>
    <row r="286" ht="15.75" hidden="1" customHeight="1" x14ac:dyDescent="0.2"/>
    <row r="287" ht="27" hidden="1" customHeight="1" x14ac:dyDescent="0.2"/>
    <row r="288" ht="17.25" hidden="1" customHeight="1" x14ac:dyDescent="0.2"/>
    <row r="289" ht="46.5" hidden="1" customHeight="1" x14ac:dyDescent="0.2"/>
    <row r="290" ht="15.75" hidden="1" customHeight="1" x14ac:dyDescent="0.2"/>
    <row r="291" ht="49.5" hidden="1" customHeight="1" x14ac:dyDescent="0.2"/>
    <row r="292" ht="12.75" hidden="1" customHeight="1" x14ac:dyDescent="0.2"/>
    <row r="293" ht="13.5" hidden="1" customHeight="1" x14ac:dyDescent="0.2"/>
    <row r="294" ht="123.75" customHeight="1" x14ac:dyDescent="0.2"/>
    <row r="295" ht="155.25" customHeight="1" x14ac:dyDescent="0.2"/>
    <row r="296" ht="132" customHeight="1" x14ac:dyDescent="0.2"/>
    <row r="297" ht="132" customHeight="1" x14ac:dyDescent="0.2"/>
    <row r="298" ht="144.75" customHeight="1" x14ac:dyDescent="0.2"/>
    <row r="299" ht="63" customHeight="1" x14ac:dyDescent="0.2"/>
    <row r="300" ht="66.75" customHeight="1" x14ac:dyDescent="0.2"/>
    <row r="301" ht="168.75" customHeight="1" x14ac:dyDescent="0.2"/>
    <row r="302" ht="111" customHeight="1" x14ac:dyDescent="0.2"/>
    <row r="303" ht="150.75" customHeight="1" x14ac:dyDescent="0.2"/>
    <row r="304" ht="126.75" customHeight="1" x14ac:dyDescent="0.2"/>
    <row r="305" spans="1:11" ht="126" customHeight="1" x14ac:dyDescent="0.2"/>
    <row r="306" spans="1:11" ht="101.25" customHeight="1" x14ac:dyDescent="0.2"/>
    <row r="307" spans="1:11" ht="103.5" customHeight="1" x14ac:dyDescent="0.2"/>
    <row r="308" spans="1:11" ht="138" customHeight="1" x14ac:dyDescent="0.2"/>
    <row r="309" spans="1:11" ht="118.5" customHeight="1" x14ac:dyDescent="0.2"/>
    <row r="310" spans="1:11" ht="167.25" customHeight="1" x14ac:dyDescent="0.2"/>
    <row r="311" spans="1:11" ht="108.75" customHeight="1" x14ac:dyDescent="0.2"/>
    <row r="312" spans="1:11" ht="120" customHeight="1" x14ac:dyDescent="0.2"/>
    <row r="313" spans="1:11" ht="115.5" customHeight="1" x14ac:dyDescent="0.2"/>
    <row r="314" spans="1:11" ht="102" customHeight="1" x14ac:dyDescent="0.2"/>
    <row r="315" spans="1:11" ht="124.5" customHeight="1" x14ac:dyDescent="0.2"/>
    <row r="316" spans="1:11" s="36" customFormat="1" ht="13.5" customHeight="1" x14ac:dyDescent="0.2">
      <c r="A316" s="41"/>
      <c r="B316" s="41"/>
      <c r="C316" s="41"/>
      <c r="D316" s="41"/>
      <c r="E316" s="47"/>
      <c r="F316" s="41"/>
      <c r="G316" s="41"/>
      <c r="H316" s="41"/>
      <c r="I316" s="41"/>
      <c r="J316" s="41"/>
      <c r="K316" s="41"/>
    </row>
    <row r="317" spans="1:11" ht="13.5" customHeight="1" x14ac:dyDescent="0.2">
      <c r="K317" s="36"/>
    </row>
    <row r="318" spans="1:11" ht="3.75" hidden="1" customHeight="1" x14ac:dyDescent="0.2"/>
    <row r="319" spans="1:11" ht="9.75" hidden="1" customHeight="1" x14ac:dyDescent="0.2"/>
    <row r="320" spans="1:11" ht="9.75" customHeight="1" x14ac:dyDescent="0.2"/>
    <row r="321" spans="11:14" ht="15" customHeight="1" x14ac:dyDescent="0.2"/>
    <row r="322" spans="11:14" ht="15" customHeight="1" x14ac:dyDescent="0.2"/>
    <row r="324" spans="11:14" ht="18" customHeight="1" x14ac:dyDescent="0.2">
      <c r="K324" s="49" t="e">
        <f>#REF!+#REF!</f>
        <v>#REF!</v>
      </c>
      <c r="N324" s="4" t="s">
        <v>9</v>
      </c>
    </row>
  </sheetData>
  <mergeCells count="860">
    <mergeCell ref="G207:G208"/>
    <mergeCell ref="B16:B17"/>
    <mergeCell ref="B1:H1"/>
    <mergeCell ref="B2:H2"/>
    <mergeCell ref="B3:H3"/>
    <mergeCell ref="B4:H4"/>
    <mergeCell ref="A5:I5"/>
    <mergeCell ref="A20:A21"/>
    <mergeCell ref="H7:I7"/>
    <mergeCell ref="G20:G21"/>
    <mergeCell ref="F20:F21"/>
    <mergeCell ref="E20:E21"/>
    <mergeCell ref="D20:D21"/>
    <mergeCell ref="C20:C21"/>
    <mergeCell ref="A8:A9"/>
    <mergeCell ref="H8:I8"/>
    <mergeCell ref="H9:I9"/>
    <mergeCell ref="A10:A11"/>
    <mergeCell ref="B10:B11"/>
    <mergeCell ref="C10:C11"/>
    <mergeCell ref="D10:D11"/>
    <mergeCell ref="E10:E11"/>
    <mergeCell ref="F10:F11"/>
    <mergeCell ref="H6:J6"/>
    <mergeCell ref="A12:A13"/>
    <mergeCell ref="H17:I17"/>
    <mergeCell ref="A16:A17"/>
    <mergeCell ref="H22:I22"/>
    <mergeCell ref="H23:I23"/>
    <mergeCell ref="B20:B21"/>
    <mergeCell ref="B8:B9"/>
    <mergeCell ref="C8:C9"/>
    <mergeCell ref="D8:D9"/>
    <mergeCell ref="E8:E9"/>
    <mergeCell ref="F8:F9"/>
    <mergeCell ref="G8:G9"/>
    <mergeCell ref="G10:G11"/>
    <mergeCell ref="H10:I10"/>
    <mergeCell ref="H11:I11"/>
    <mergeCell ref="B12:B13"/>
    <mergeCell ref="C12:C13"/>
    <mergeCell ref="D12:D13"/>
    <mergeCell ref="E12:E13"/>
    <mergeCell ref="F12:F13"/>
    <mergeCell ref="G12:G13"/>
    <mergeCell ref="H12:I12"/>
    <mergeCell ref="H13:I13"/>
    <mergeCell ref="E16:E17"/>
    <mergeCell ref="A14:A15"/>
    <mergeCell ref="B14:B15"/>
    <mergeCell ref="C14:C15"/>
    <mergeCell ref="D14:D15"/>
    <mergeCell ref="E14:E15"/>
    <mergeCell ref="H21:I21"/>
    <mergeCell ref="F18:F19"/>
    <mergeCell ref="G18:G19"/>
    <mergeCell ref="H18:I18"/>
    <mergeCell ref="H19:I19"/>
    <mergeCell ref="H20:I20"/>
    <mergeCell ref="A18:A19"/>
    <mergeCell ref="B18:B19"/>
    <mergeCell ref="C18:C19"/>
    <mergeCell ref="D18:D19"/>
    <mergeCell ref="E18:E19"/>
    <mergeCell ref="C16:C17"/>
    <mergeCell ref="F14:F15"/>
    <mergeCell ref="G14:G15"/>
    <mergeCell ref="H14:I14"/>
    <mergeCell ref="H15:I15"/>
    <mergeCell ref="G16:G17"/>
    <mergeCell ref="F16:F17"/>
    <mergeCell ref="H16:I16"/>
    <mergeCell ref="F22:F23"/>
    <mergeCell ref="G22:G23"/>
    <mergeCell ref="A24:A25"/>
    <mergeCell ref="B24:B25"/>
    <mergeCell ref="C24:C25"/>
    <mergeCell ref="D24:D25"/>
    <mergeCell ref="E24:E25"/>
    <mergeCell ref="F24:F25"/>
    <mergeCell ref="G24:G25"/>
    <mergeCell ref="A22:A23"/>
    <mergeCell ref="B22:B23"/>
    <mergeCell ref="C22:C23"/>
    <mergeCell ref="D22:D23"/>
    <mergeCell ref="E22:E23"/>
    <mergeCell ref="H24:I24"/>
    <mergeCell ref="H25:I25"/>
    <mergeCell ref="D16:D17"/>
    <mergeCell ref="A26:A27"/>
    <mergeCell ref="B26:B27"/>
    <mergeCell ref="C26:C27"/>
    <mergeCell ref="D26:D27"/>
    <mergeCell ref="E26:E27"/>
    <mergeCell ref="F26:F27"/>
    <mergeCell ref="G26:G27"/>
    <mergeCell ref="H27:I27"/>
    <mergeCell ref="H26:I26"/>
    <mergeCell ref="F28:F29"/>
    <mergeCell ref="G28:G29"/>
    <mergeCell ref="H28:I28"/>
    <mergeCell ref="H29:I29"/>
    <mergeCell ref="A30:A31"/>
    <mergeCell ref="B30:B31"/>
    <mergeCell ref="C30:C31"/>
    <mergeCell ref="D30:D31"/>
    <mergeCell ref="E30:E31"/>
    <mergeCell ref="F30:F31"/>
    <mergeCell ref="G30:G31"/>
    <mergeCell ref="H30:I30"/>
    <mergeCell ref="H31:I31"/>
    <mergeCell ref="A28:A29"/>
    <mergeCell ref="B28:B29"/>
    <mergeCell ref="C28:C29"/>
    <mergeCell ref="D28:D29"/>
    <mergeCell ref="E28:E29"/>
    <mergeCell ref="F32:F33"/>
    <mergeCell ref="G32:G33"/>
    <mergeCell ref="H32:I32"/>
    <mergeCell ref="H33:I33"/>
    <mergeCell ref="A32:A33"/>
    <mergeCell ref="B32:B33"/>
    <mergeCell ref="C32:C33"/>
    <mergeCell ref="D32:D33"/>
    <mergeCell ref="E32:E33"/>
    <mergeCell ref="F34:F35"/>
    <mergeCell ref="G34:G35"/>
    <mergeCell ref="H34:I34"/>
    <mergeCell ref="H35:I35"/>
    <mergeCell ref="A36:A37"/>
    <mergeCell ref="B36:B37"/>
    <mergeCell ref="C36:C37"/>
    <mergeCell ref="D36:D37"/>
    <mergeCell ref="E36:E37"/>
    <mergeCell ref="F36:F37"/>
    <mergeCell ref="G36:G37"/>
    <mergeCell ref="H36:I36"/>
    <mergeCell ref="H37:I37"/>
    <mergeCell ref="A34:A35"/>
    <mergeCell ref="B34:B35"/>
    <mergeCell ref="C34:C35"/>
    <mergeCell ref="D34:D35"/>
    <mergeCell ref="E34:E35"/>
    <mergeCell ref="A38:A39"/>
    <mergeCell ref="B38:B39"/>
    <mergeCell ref="C38:C39"/>
    <mergeCell ref="D38:D39"/>
    <mergeCell ref="E38:E39"/>
    <mergeCell ref="F38:F39"/>
    <mergeCell ref="G38:G39"/>
    <mergeCell ref="H38:I38"/>
    <mergeCell ref="H39:I39"/>
    <mergeCell ref="A40:A41"/>
    <mergeCell ref="B40:B41"/>
    <mergeCell ref="C40:C41"/>
    <mergeCell ref="D40:D41"/>
    <mergeCell ref="E40:E41"/>
    <mergeCell ref="F40:F41"/>
    <mergeCell ref="G40:G41"/>
    <mergeCell ref="H40:I40"/>
    <mergeCell ref="H41:I41"/>
    <mergeCell ref="F42:F43"/>
    <mergeCell ref="G42:G43"/>
    <mergeCell ref="H42:I42"/>
    <mergeCell ref="H43:I43"/>
    <mergeCell ref="A44:A45"/>
    <mergeCell ref="B44:B45"/>
    <mergeCell ref="C44:C45"/>
    <mergeCell ref="D44:D45"/>
    <mergeCell ref="E44:E45"/>
    <mergeCell ref="F44:F45"/>
    <mergeCell ref="G44:G45"/>
    <mergeCell ref="H44:I44"/>
    <mergeCell ref="H45:I45"/>
    <mergeCell ref="A42:A43"/>
    <mergeCell ref="B42:B43"/>
    <mergeCell ref="C42:C43"/>
    <mergeCell ref="D42:D43"/>
    <mergeCell ref="E42:E43"/>
    <mergeCell ref="F46:F47"/>
    <mergeCell ref="G46:G47"/>
    <mergeCell ref="H46:I46"/>
    <mergeCell ref="H47:I47"/>
    <mergeCell ref="A48:A49"/>
    <mergeCell ref="B48:B49"/>
    <mergeCell ref="C48:C49"/>
    <mergeCell ref="D48:D49"/>
    <mergeCell ref="E48:E49"/>
    <mergeCell ref="F48:F49"/>
    <mergeCell ref="G48:G49"/>
    <mergeCell ref="H48:I48"/>
    <mergeCell ref="H49:I49"/>
    <mergeCell ref="A46:A47"/>
    <mergeCell ref="B46:B47"/>
    <mergeCell ref="C46:C47"/>
    <mergeCell ref="D46:D47"/>
    <mergeCell ref="E46:E47"/>
    <mergeCell ref="F50:F51"/>
    <mergeCell ref="G50:G51"/>
    <mergeCell ref="H50:I50"/>
    <mergeCell ref="H51:I51"/>
    <mergeCell ref="A52:A53"/>
    <mergeCell ref="B52:B53"/>
    <mergeCell ref="C52:C53"/>
    <mergeCell ref="D52:D53"/>
    <mergeCell ref="E52:E53"/>
    <mergeCell ref="F52:F53"/>
    <mergeCell ref="G52:G53"/>
    <mergeCell ref="H52:I52"/>
    <mergeCell ref="H53:I53"/>
    <mergeCell ref="A50:A51"/>
    <mergeCell ref="B50:B51"/>
    <mergeCell ref="C50:C51"/>
    <mergeCell ref="D50:D51"/>
    <mergeCell ref="E50:E51"/>
    <mergeCell ref="A54:A55"/>
    <mergeCell ref="B54:B55"/>
    <mergeCell ref="C54:C55"/>
    <mergeCell ref="D54:D55"/>
    <mergeCell ref="E54:E55"/>
    <mergeCell ref="F54:F55"/>
    <mergeCell ref="G54:G55"/>
    <mergeCell ref="H54:I54"/>
    <mergeCell ref="H55:I55"/>
    <mergeCell ref="F56:F57"/>
    <mergeCell ref="G56:G57"/>
    <mergeCell ref="H56:I56"/>
    <mergeCell ref="H57:I57"/>
    <mergeCell ref="A58:A59"/>
    <mergeCell ref="B58:B59"/>
    <mergeCell ref="C58:C59"/>
    <mergeCell ref="D58:D59"/>
    <mergeCell ref="E58:E59"/>
    <mergeCell ref="F58:F59"/>
    <mergeCell ref="G58:G59"/>
    <mergeCell ref="H58:I58"/>
    <mergeCell ref="H59:I59"/>
    <mergeCell ref="A56:A57"/>
    <mergeCell ref="B56:B57"/>
    <mergeCell ref="C56:C57"/>
    <mergeCell ref="D56:D57"/>
    <mergeCell ref="E56:E57"/>
    <mergeCell ref="F60:F61"/>
    <mergeCell ref="G60:G61"/>
    <mergeCell ref="H60:I60"/>
    <mergeCell ref="H61:I61"/>
    <mergeCell ref="A62:A63"/>
    <mergeCell ref="B62:B63"/>
    <mergeCell ref="C62:C63"/>
    <mergeCell ref="D62:D63"/>
    <mergeCell ref="E62:E63"/>
    <mergeCell ref="F62:F63"/>
    <mergeCell ref="G62:G63"/>
    <mergeCell ref="H62:I62"/>
    <mergeCell ref="H63:I63"/>
    <mergeCell ref="A60:A61"/>
    <mergeCell ref="B60:B61"/>
    <mergeCell ref="C60:C61"/>
    <mergeCell ref="D60:D61"/>
    <mergeCell ref="E60:E61"/>
    <mergeCell ref="F64:F65"/>
    <mergeCell ref="G64:G65"/>
    <mergeCell ref="H64:I64"/>
    <mergeCell ref="H65:I65"/>
    <mergeCell ref="A66:A67"/>
    <mergeCell ref="B66:B67"/>
    <mergeCell ref="C66:C67"/>
    <mergeCell ref="D66:D67"/>
    <mergeCell ref="E66:E67"/>
    <mergeCell ref="F66:F67"/>
    <mergeCell ref="G66:G67"/>
    <mergeCell ref="H66:I66"/>
    <mergeCell ref="H67:I67"/>
    <mergeCell ref="A64:A65"/>
    <mergeCell ref="B64:B65"/>
    <mergeCell ref="C64:C65"/>
    <mergeCell ref="D64:D65"/>
    <mergeCell ref="E64:E65"/>
    <mergeCell ref="A68:A69"/>
    <mergeCell ref="B68:B69"/>
    <mergeCell ref="C68:C69"/>
    <mergeCell ref="D68:D69"/>
    <mergeCell ref="E68:E69"/>
    <mergeCell ref="F68:F69"/>
    <mergeCell ref="G68:G69"/>
    <mergeCell ref="H68:I68"/>
    <mergeCell ref="H69:I69"/>
    <mergeCell ref="F70:F71"/>
    <mergeCell ref="G70:G71"/>
    <mergeCell ref="H70:I70"/>
    <mergeCell ref="H71:I71"/>
    <mergeCell ref="A72:A73"/>
    <mergeCell ref="B72:B73"/>
    <mergeCell ref="C72:C73"/>
    <mergeCell ref="D72:D73"/>
    <mergeCell ref="E72:E73"/>
    <mergeCell ref="F72:F73"/>
    <mergeCell ref="G72:G73"/>
    <mergeCell ref="H72:I72"/>
    <mergeCell ref="H73:I73"/>
    <mergeCell ref="A70:A71"/>
    <mergeCell ref="B70:B71"/>
    <mergeCell ref="C70:C71"/>
    <mergeCell ref="D70:D71"/>
    <mergeCell ref="E70:E71"/>
    <mergeCell ref="F74:F75"/>
    <mergeCell ref="G74:G75"/>
    <mergeCell ref="H74:I74"/>
    <mergeCell ref="H75:I75"/>
    <mergeCell ref="A76:A77"/>
    <mergeCell ref="B76:B77"/>
    <mergeCell ref="C76:C77"/>
    <mergeCell ref="D76:D77"/>
    <mergeCell ref="E76:E77"/>
    <mergeCell ref="F76:F77"/>
    <mergeCell ref="G76:G77"/>
    <mergeCell ref="H76:I76"/>
    <mergeCell ref="H77:I77"/>
    <mergeCell ref="A74:A75"/>
    <mergeCell ref="B74:B75"/>
    <mergeCell ref="C74:C75"/>
    <mergeCell ref="D74:D75"/>
    <mergeCell ref="E74:E75"/>
    <mergeCell ref="F78:F79"/>
    <mergeCell ref="G78:G79"/>
    <mergeCell ref="H78:I78"/>
    <mergeCell ref="H79:I79"/>
    <mergeCell ref="A78:A79"/>
    <mergeCell ref="B78:B79"/>
    <mergeCell ref="C78:C79"/>
    <mergeCell ref="D78:D79"/>
    <mergeCell ref="E78:E79"/>
    <mergeCell ref="F80:F81"/>
    <mergeCell ref="G80:G81"/>
    <mergeCell ref="H80:I80"/>
    <mergeCell ref="H81:I81"/>
    <mergeCell ref="A82:A83"/>
    <mergeCell ref="B82:B83"/>
    <mergeCell ref="C82:C83"/>
    <mergeCell ref="D82:D83"/>
    <mergeCell ref="E82:E83"/>
    <mergeCell ref="F82:F83"/>
    <mergeCell ref="G82:G83"/>
    <mergeCell ref="H82:I82"/>
    <mergeCell ref="H83:I83"/>
    <mergeCell ref="A80:A81"/>
    <mergeCell ref="B80:B81"/>
    <mergeCell ref="C80:C81"/>
    <mergeCell ref="D80:D81"/>
    <mergeCell ref="E80:E81"/>
    <mergeCell ref="F84:F85"/>
    <mergeCell ref="G84:G85"/>
    <mergeCell ref="H84:I84"/>
    <mergeCell ref="H85:I85"/>
    <mergeCell ref="A86:A87"/>
    <mergeCell ref="B86:B87"/>
    <mergeCell ref="C86:C87"/>
    <mergeCell ref="D86:D87"/>
    <mergeCell ref="E86:E87"/>
    <mergeCell ref="F86:F87"/>
    <mergeCell ref="G86:G87"/>
    <mergeCell ref="H86:I86"/>
    <mergeCell ref="H87:I87"/>
    <mergeCell ref="A84:A85"/>
    <mergeCell ref="B84:B85"/>
    <mergeCell ref="C84:C85"/>
    <mergeCell ref="D84:D85"/>
    <mergeCell ref="E84:E85"/>
    <mergeCell ref="F88:F89"/>
    <mergeCell ref="G88:G89"/>
    <mergeCell ref="H88:I88"/>
    <mergeCell ref="H89:I89"/>
    <mergeCell ref="A88:A89"/>
    <mergeCell ref="B88:B89"/>
    <mergeCell ref="C88:C89"/>
    <mergeCell ref="D88:D89"/>
    <mergeCell ref="E88:E89"/>
    <mergeCell ref="F90:F91"/>
    <mergeCell ref="G90:G91"/>
    <mergeCell ref="H90:I90"/>
    <mergeCell ref="A92:A93"/>
    <mergeCell ref="B92:B93"/>
    <mergeCell ref="C92:C93"/>
    <mergeCell ref="D92:D93"/>
    <mergeCell ref="E92:E93"/>
    <mergeCell ref="F92:F93"/>
    <mergeCell ref="G92:G93"/>
    <mergeCell ref="H92:I92"/>
    <mergeCell ref="A90:A91"/>
    <mergeCell ref="B90:B91"/>
    <mergeCell ref="C90:C91"/>
    <mergeCell ref="D90:D91"/>
    <mergeCell ref="E90:E91"/>
    <mergeCell ref="A94:A95"/>
    <mergeCell ref="B94:B95"/>
    <mergeCell ref="C94:C95"/>
    <mergeCell ref="D94:D95"/>
    <mergeCell ref="E94:E95"/>
    <mergeCell ref="F94:F95"/>
    <mergeCell ref="G94:G95"/>
    <mergeCell ref="A96:A97"/>
    <mergeCell ref="B96:B97"/>
    <mergeCell ref="C96:C97"/>
    <mergeCell ref="D96:D97"/>
    <mergeCell ref="E96:E97"/>
    <mergeCell ref="F96:F97"/>
    <mergeCell ref="G96:G97"/>
    <mergeCell ref="H96:I96"/>
    <mergeCell ref="A98:A99"/>
    <mergeCell ref="B98:B99"/>
    <mergeCell ref="C98:C99"/>
    <mergeCell ref="D98:D99"/>
    <mergeCell ref="E98:E99"/>
    <mergeCell ref="F98:F99"/>
    <mergeCell ref="G98:G99"/>
    <mergeCell ref="H98:I98"/>
    <mergeCell ref="A100:A101"/>
    <mergeCell ref="B100:B101"/>
    <mergeCell ref="C100:C101"/>
    <mergeCell ref="D100:D101"/>
    <mergeCell ref="E100:E101"/>
    <mergeCell ref="F100:F101"/>
    <mergeCell ref="G100:G101"/>
    <mergeCell ref="A102:A103"/>
    <mergeCell ref="B102:B103"/>
    <mergeCell ref="C102:C103"/>
    <mergeCell ref="D102:D103"/>
    <mergeCell ref="E102:E103"/>
    <mergeCell ref="F102:F103"/>
    <mergeCell ref="G102:G103"/>
    <mergeCell ref="A108:A109"/>
    <mergeCell ref="B108:B109"/>
    <mergeCell ref="C108:C109"/>
    <mergeCell ref="D108:D109"/>
    <mergeCell ref="E108:E109"/>
    <mergeCell ref="F108:F109"/>
    <mergeCell ref="G108:G109"/>
    <mergeCell ref="A104:A105"/>
    <mergeCell ref="B104:B105"/>
    <mergeCell ref="C104:C105"/>
    <mergeCell ref="D104:D105"/>
    <mergeCell ref="E104:E105"/>
    <mergeCell ref="F104:F105"/>
    <mergeCell ref="G104:G105"/>
    <mergeCell ref="A106:A107"/>
    <mergeCell ref="B106:B107"/>
    <mergeCell ref="C106:C107"/>
    <mergeCell ref="D106:D107"/>
    <mergeCell ref="E106:E107"/>
    <mergeCell ref="F106:F107"/>
    <mergeCell ref="G106:G107"/>
    <mergeCell ref="A110:A111"/>
    <mergeCell ref="B110:B111"/>
    <mergeCell ref="C110:C111"/>
    <mergeCell ref="D110:D111"/>
    <mergeCell ref="E110:E111"/>
    <mergeCell ref="F110:F111"/>
    <mergeCell ref="G110:G111"/>
    <mergeCell ref="H110:I110"/>
    <mergeCell ref="H111:I111"/>
    <mergeCell ref="A112:A113"/>
    <mergeCell ref="B112:B113"/>
    <mergeCell ref="C112:C113"/>
    <mergeCell ref="D112:D113"/>
    <mergeCell ref="E112:E113"/>
    <mergeCell ref="F112:F113"/>
    <mergeCell ref="G112:G113"/>
    <mergeCell ref="H112:I112"/>
    <mergeCell ref="H113:I113"/>
    <mergeCell ref="A114:A115"/>
    <mergeCell ref="B114:B115"/>
    <mergeCell ref="C114:C115"/>
    <mergeCell ref="D114:D115"/>
    <mergeCell ref="E114:E115"/>
    <mergeCell ref="F114:F115"/>
    <mergeCell ref="G114:G115"/>
    <mergeCell ref="H114:I114"/>
    <mergeCell ref="H115:I115"/>
    <mergeCell ref="A116:A117"/>
    <mergeCell ref="B116:B117"/>
    <mergeCell ref="C116:C117"/>
    <mergeCell ref="D116:D117"/>
    <mergeCell ref="E116:E117"/>
    <mergeCell ref="F116:F117"/>
    <mergeCell ref="G116:G117"/>
    <mergeCell ref="H116:I116"/>
    <mergeCell ref="H117:I117"/>
    <mergeCell ref="A118:A119"/>
    <mergeCell ref="B118:B119"/>
    <mergeCell ref="C118:C119"/>
    <mergeCell ref="D118:D119"/>
    <mergeCell ref="E118:E119"/>
    <mergeCell ref="F118:F119"/>
    <mergeCell ref="G118:G119"/>
    <mergeCell ref="H118:I118"/>
    <mergeCell ref="H119:I119"/>
    <mergeCell ref="A120:A121"/>
    <mergeCell ref="B120:B121"/>
    <mergeCell ref="C120:C121"/>
    <mergeCell ref="D120:D121"/>
    <mergeCell ref="E120:E121"/>
    <mergeCell ref="F120:F121"/>
    <mergeCell ref="G120:G121"/>
    <mergeCell ref="H120:I120"/>
    <mergeCell ref="H121:I121"/>
    <mergeCell ref="A122:A123"/>
    <mergeCell ref="B122:B123"/>
    <mergeCell ref="C122:C123"/>
    <mergeCell ref="D122:D123"/>
    <mergeCell ref="E122:E123"/>
    <mergeCell ref="F122:F123"/>
    <mergeCell ref="G122:G123"/>
    <mergeCell ref="H122:I122"/>
    <mergeCell ref="H123:I123"/>
    <mergeCell ref="A124:A125"/>
    <mergeCell ref="B124:B125"/>
    <mergeCell ref="C124:C125"/>
    <mergeCell ref="D124:D125"/>
    <mergeCell ref="E124:E125"/>
    <mergeCell ref="F124:F125"/>
    <mergeCell ref="G124:G125"/>
    <mergeCell ref="H124:I124"/>
    <mergeCell ref="H125:I125"/>
    <mergeCell ref="A126:A127"/>
    <mergeCell ref="B126:B127"/>
    <mergeCell ref="C126:C127"/>
    <mergeCell ref="D126:D127"/>
    <mergeCell ref="E126:E127"/>
    <mergeCell ref="F126:F127"/>
    <mergeCell ref="G126:G127"/>
    <mergeCell ref="H126:I126"/>
    <mergeCell ref="H127:I127"/>
    <mergeCell ref="A128:A129"/>
    <mergeCell ref="B128:B129"/>
    <mergeCell ref="C128:C129"/>
    <mergeCell ref="D128:D129"/>
    <mergeCell ref="E128:E129"/>
    <mergeCell ref="F128:F129"/>
    <mergeCell ref="G128:G129"/>
    <mergeCell ref="H128:I128"/>
    <mergeCell ref="H129:I129"/>
    <mergeCell ref="A130:A131"/>
    <mergeCell ref="B130:B131"/>
    <mergeCell ref="C130:C131"/>
    <mergeCell ref="D130:D131"/>
    <mergeCell ref="E130:E131"/>
    <mergeCell ref="F130:F131"/>
    <mergeCell ref="G130:G131"/>
    <mergeCell ref="H130:I130"/>
    <mergeCell ref="H131:I131"/>
    <mergeCell ref="A132:A133"/>
    <mergeCell ref="B132:B133"/>
    <mergeCell ref="C132:C133"/>
    <mergeCell ref="D132:D133"/>
    <mergeCell ref="E132:E133"/>
    <mergeCell ref="F132:F133"/>
    <mergeCell ref="G132:G133"/>
    <mergeCell ref="H132:I132"/>
    <mergeCell ref="H133:I133"/>
    <mergeCell ref="A134:A135"/>
    <mergeCell ref="B134:B135"/>
    <mergeCell ref="C134:C135"/>
    <mergeCell ref="D134:D135"/>
    <mergeCell ref="E134:E135"/>
    <mergeCell ref="F134:F135"/>
    <mergeCell ref="G134:G135"/>
    <mergeCell ref="H134:I134"/>
    <mergeCell ref="H135:I135"/>
    <mergeCell ref="A136:A137"/>
    <mergeCell ref="B136:B137"/>
    <mergeCell ref="C136:C137"/>
    <mergeCell ref="D136:D137"/>
    <mergeCell ref="E136:E137"/>
    <mergeCell ref="F136:F137"/>
    <mergeCell ref="G136:G137"/>
    <mergeCell ref="H136:I136"/>
    <mergeCell ref="H137:I137"/>
    <mergeCell ref="A138:A139"/>
    <mergeCell ref="B138:B139"/>
    <mergeCell ref="C138:C139"/>
    <mergeCell ref="D138:D139"/>
    <mergeCell ref="E138:E139"/>
    <mergeCell ref="F138:F139"/>
    <mergeCell ref="G138:G139"/>
    <mergeCell ref="H138:I138"/>
    <mergeCell ref="H139:I139"/>
    <mergeCell ref="A140:A141"/>
    <mergeCell ref="B140:B141"/>
    <mergeCell ref="C140:C141"/>
    <mergeCell ref="D140:D141"/>
    <mergeCell ref="E140:E141"/>
    <mergeCell ref="F140:F141"/>
    <mergeCell ref="G140:G141"/>
    <mergeCell ref="H140:I140"/>
    <mergeCell ref="H141:I141"/>
    <mergeCell ref="A142:A143"/>
    <mergeCell ref="B142:B143"/>
    <mergeCell ref="C142:C143"/>
    <mergeCell ref="D142:D143"/>
    <mergeCell ref="E142:E143"/>
    <mergeCell ref="F142:F143"/>
    <mergeCell ref="G142:G143"/>
    <mergeCell ref="H142:I142"/>
    <mergeCell ref="H143:I143"/>
    <mergeCell ref="A144:A145"/>
    <mergeCell ref="B144:B145"/>
    <mergeCell ref="C144:C145"/>
    <mergeCell ref="D144:D145"/>
    <mergeCell ref="E144:E145"/>
    <mergeCell ref="F144:F145"/>
    <mergeCell ref="G144:G145"/>
    <mergeCell ref="H144:I144"/>
    <mergeCell ref="H145:I145"/>
    <mergeCell ref="A146:A147"/>
    <mergeCell ref="B146:B147"/>
    <mergeCell ref="C146:C147"/>
    <mergeCell ref="D146:D147"/>
    <mergeCell ref="E146:E147"/>
    <mergeCell ref="F146:F147"/>
    <mergeCell ref="G146:G147"/>
    <mergeCell ref="H146:I146"/>
    <mergeCell ref="H147:I147"/>
    <mergeCell ref="A148:A149"/>
    <mergeCell ref="B148:B149"/>
    <mergeCell ref="C148:C149"/>
    <mergeCell ref="D148:D149"/>
    <mergeCell ref="E148:E149"/>
    <mergeCell ref="F148:F149"/>
    <mergeCell ref="G148:G149"/>
    <mergeCell ref="H148:I148"/>
    <mergeCell ref="H149:I149"/>
    <mergeCell ref="A150:A151"/>
    <mergeCell ref="B150:B151"/>
    <mergeCell ref="C150:C151"/>
    <mergeCell ref="D150:D151"/>
    <mergeCell ref="E150:E151"/>
    <mergeCell ref="F150:F151"/>
    <mergeCell ref="G150:G151"/>
    <mergeCell ref="H150:I150"/>
    <mergeCell ref="H151:I151"/>
    <mergeCell ref="A152:A153"/>
    <mergeCell ref="B152:B153"/>
    <mergeCell ref="C152:C153"/>
    <mergeCell ref="D152:D153"/>
    <mergeCell ref="E152:E153"/>
    <mergeCell ref="F152:F153"/>
    <mergeCell ref="G152:G153"/>
    <mergeCell ref="H152:I152"/>
    <mergeCell ref="H153:I153"/>
    <mergeCell ref="A154:A155"/>
    <mergeCell ref="B154:B155"/>
    <mergeCell ref="C154:C155"/>
    <mergeCell ref="D154:D155"/>
    <mergeCell ref="E154:E155"/>
    <mergeCell ref="F154:F155"/>
    <mergeCell ref="G154:G155"/>
    <mergeCell ref="H154:I154"/>
    <mergeCell ref="H155:I155"/>
    <mergeCell ref="A156:A157"/>
    <mergeCell ref="B156:B157"/>
    <mergeCell ref="C156:C157"/>
    <mergeCell ref="D156:D157"/>
    <mergeCell ref="E156:E157"/>
    <mergeCell ref="F156:F157"/>
    <mergeCell ref="G156:G157"/>
    <mergeCell ref="H156:I156"/>
    <mergeCell ref="H157:I157"/>
    <mergeCell ref="A158:A159"/>
    <mergeCell ref="B158:B159"/>
    <mergeCell ref="C158:C159"/>
    <mergeCell ref="D158:D159"/>
    <mergeCell ref="E158:E159"/>
    <mergeCell ref="F158:F159"/>
    <mergeCell ref="G158:G159"/>
    <mergeCell ref="H158:I158"/>
    <mergeCell ref="H159:I159"/>
    <mergeCell ref="A160:A161"/>
    <mergeCell ref="B160:B161"/>
    <mergeCell ref="C160:C161"/>
    <mergeCell ref="D160:D161"/>
    <mergeCell ref="E160:E161"/>
    <mergeCell ref="F160:F161"/>
    <mergeCell ref="G160:G161"/>
    <mergeCell ref="H160:I160"/>
    <mergeCell ref="H161:I161"/>
    <mergeCell ref="A162:A163"/>
    <mergeCell ref="B162:B163"/>
    <mergeCell ref="C162:C163"/>
    <mergeCell ref="D162:D163"/>
    <mergeCell ref="E162:E163"/>
    <mergeCell ref="F162:F163"/>
    <mergeCell ref="G162:G163"/>
    <mergeCell ref="H162:I162"/>
    <mergeCell ref="H163:I163"/>
    <mergeCell ref="A164:A165"/>
    <mergeCell ref="B164:B165"/>
    <mergeCell ref="C164:C165"/>
    <mergeCell ref="D164:D165"/>
    <mergeCell ref="E164:E165"/>
    <mergeCell ref="F164:F165"/>
    <mergeCell ref="G164:G165"/>
    <mergeCell ref="H164:I164"/>
    <mergeCell ref="H165:I165"/>
    <mergeCell ref="A166:A167"/>
    <mergeCell ref="B166:B167"/>
    <mergeCell ref="C166:C167"/>
    <mergeCell ref="D166:D167"/>
    <mergeCell ref="E166:E167"/>
    <mergeCell ref="F166:F167"/>
    <mergeCell ref="G166:G167"/>
    <mergeCell ref="H166:I166"/>
    <mergeCell ref="H167:I167"/>
    <mergeCell ref="A168:A169"/>
    <mergeCell ref="B168:B169"/>
    <mergeCell ref="C168:C169"/>
    <mergeCell ref="D168:D169"/>
    <mergeCell ref="E168:E169"/>
    <mergeCell ref="F168:F169"/>
    <mergeCell ref="G168:G169"/>
    <mergeCell ref="H168:I168"/>
    <mergeCell ref="H169:I169"/>
    <mergeCell ref="B180:B181"/>
    <mergeCell ref="C180:C181"/>
    <mergeCell ref="D180:D181"/>
    <mergeCell ref="E180:E181"/>
    <mergeCell ref="F180:F181"/>
    <mergeCell ref="G180:G181"/>
    <mergeCell ref="H180:I180"/>
    <mergeCell ref="H181:I181"/>
    <mergeCell ref="B182:B183"/>
    <mergeCell ref="C182:C183"/>
    <mergeCell ref="D182:D183"/>
    <mergeCell ref="E182:E183"/>
    <mergeCell ref="F182:F183"/>
    <mergeCell ref="G182:G183"/>
    <mergeCell ref="H182:I182"/>
    <mergeCell ref="H183:I183"/>
    <mergeCell ref="B184:B185"/>
    <mergeCell ref="C184:C185"/>
    <mergeCell ref="D184:D185"/>
    <mergeCell ref="E184:E185"/>
    <mergeCell ref="F184:F185"/>
    <mergeCell ref="G184:G185"/>
    <mergeCell ref="H184:I184"/>
    <mergeCell ref="H185:I185"/>
    <mergeCell ref="A170:A171"/>
    <mergeCell ref="B170:B171"/>
    <mergeCell ref="C170:C171"/>
    <mergeCell ref="D170:D171"/>
    <mergeCell ref="E170:E171"/>
    <mergeCell ref="F170:F171"/>
    <mergeCell ref="G170:G171"/>
    <mergeCell ref="H170:I170"/>
    <mergeCell ref="H171:I171"/>
    <mergeCell ref="D178:D179"/>
    <mergeCell ref="C178:C179"/>
    <mergeCell ref="B178:B179"/>
    <mergeCell ref="A178:A179"/>
    <mergeCell ref="A180:A181"/>
    <mergeCell ref="A182:A183"/>
    <mergeCell ref="A184:A185"/>
    <mergeCell ref="A172:A173"/>
    <mergeCell ref="B172:B173"/>
    <mergeCell ref="C172:C173"/>
    <mergeCell ref="D172:D173"/>
    <mergeCell ref="E172:E173"/>
    <mergeCell ref="F172:F173"/>
    <mergeCell ref="G172:G173"/>
    <mergeCell ref="H172:I172"/>
    <mergeCell ref="H173:I173"/>
    <mergeCell ref="A190:A191"/>
    <mergeCell ref="B190:B191"/>
    <mergeCell ref="C190:C191"/>
    <mergeCell ref="D190:D191"/>
    <mergeCell ref="E190:E191"/>
    <mergeCell ref="F190:F191"/>
    <mergeCell ref="G190:G191"/>
    <mergeCell ref="A174:A175"/>
    <mergeCell ref="B174:B175"/>
    <mergeCell ref="C174:C175"/>
    <mergeCell ref="D174:D175"/>
    <mergeCell ref="E174:E175"/>
    <mergeCell ref="F174:F175"/>
    <mergeCell ref="G174:G175"/>
    <mergeCell ref="A176:A177"/>
    <mergeCell ref="B176:B177"/>
    <mergeCell ref="C176:C177"/>
    <mergeCell ref="D176:D177"/>
    <mergeCell ref="E176:E177"/>
    <mergeCell ref="F176:F177"/>
    <mergeCell ref="G176:G177"/>
    <mergeCell ref="G178:G179"/>
    <mergeCell ref="F178:F179"/>
    <mergeCell ref="E178:E179"/>
    <mergeCell ref="A186:A187"/>
    <mergeCell ref="B186:B187"/>
    <mergeCell ref="C186:C187"/>
    <mergeCell ref="D186:D187"/>
    <mergeCell ref="E186:E187"/>
    <mergeCell ref="F186:F187"/>
    <mergeCell ref="G186:G187"/>
    <mergeCell ref="A188:A189"/>
    <mergeCell ref="B188:B189"/>
    <mergeCell ref="C188:C189"/>
    <mergeCell ref="D188:D189"/>
    <mergeCell ref="E188:E189"/>
    <mergeCell ref="F188:F189"/>
    <mergeCell ref="G188:G189"/>
    <mergeCell ref="B193:B194"/>
    <mergeCell ref="C193:C194"/>
    <mergeCell ref="D193:D194"/>
    <mergeCell ref="E193:E194"/>
    <mergeCell ref="F193:F194"/>
    <mergeCell ref="G193:G194"/>
    <mergeCell ref="A193:A194"/>
    <mergeCell ref="A195:A196"/>
    <mergeCell ref="B195:B196"/>
    <mergeCell ref="E195:E196"/>
    <mergeCell ref="F195:F196"/>
    <mergeCell ref="G195:G196"/>
    <mergeCell ref="C195:C196"/>
    <mergeCell ref="D195:D196"/>
    <mergeCell ref="A198:A199"/>
    <mergeCell ref="B198:B199"/>
    <mergeCell ref="C198:C199"/>
    <mergeCell ref="D198:D199"/>
    <mergeCell ref="E198:E199"/>
    <mergeCell ref="F198:F199"/>
    <mergeCell ref="G198:G199"/>
    <mergeCell ref="G200:G201"/>
    <mergeCell ref="E200:E201"/>
    <mergeCell ref="F200:F201"/>
    <mergeCell ref="A200:A201"/>
    <mergeCell ref="B200:B201"/>
    <mergeCell ref="C200:C201"/>
    <mergeCell ref="D200:D201"/>
    <mergeCell ref="B214:F214"/>
    <mergeCell ref="G217:J217"/>
    <mergeCell ref="B217:E217"/>
    <mergeCell ref="A202:A203"/>
    <mergeCell ref="B202:B203"/>
    <mergeCell ref="C202:C203"/>
    <mergeCell ref="E202:E203"/>
    <mergeCell ref="D202:D203"/>
    <mergeCell ref="F202:F203"/>
    <mergeCell ref="G202:G203"/>
    <mergeCell ref="A204:A205"/>
    <mergeCell ref="B204:B205"/>
    <mergeCell ref="C204:C205"/>
    <mergeCell ref="F204:F205"/>
    <mergeCell ref="G204:G205"/>
    <mergeCell ref="E204:E205"/>
    <mergeCell ref="D204:D205"/>
    <mergeCell ref="H209:I209"/>
    <mergeCell ref="A207:A208"/>
    <mergeCell ref="B207:B208"/>
    <mergeCell ref="C207:C208"/>
    <mergeCell ref="D207:D208"/>
    <mergeCell ref="E207:E208"/>
    <mergeCell ref="F207:F208"/>
  </mergeCells>
  <pageMargins left="0.23622047244094491" right="0.23622047244094491" top="0.74803149606299213" bottom="0.19685039370078741" header="0.31496062992125984" footer="0.31496062992125984"/>
  <pageSetup paperSize="9" scale="83" orientation="landscape" r:id="rId1"/>
  <rowBreaks count="15" manualBreakCount="15">
    <brk id="19" max="9" man="1"/>
    <brk id="37" max="9" man="1"/>
    <brk id="55" max="9" man="1"/>
    <brk id="73" max="9" man="1"/>
    <brk id="91" max="9" man="1"/>
    <brk id="105" max="9" man="1"/>
    <brk id="123" max="9" man="1"/>
    <brk id="139" max="9" man="1"/>
    <brk id="155" max="9" man="1"/>
    <brk id="171" max="9" man="1"/>
    <brk id="187" max="9" man="1"/>
    <brk id="203" max="9" man="1"/>
    <brk id="218" max="9" man="1"/>
    <brk id="227" max="9" man="1"/>
    <brk id="236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 2021</vt:lpstr>
      <vt:lpstr>'план 2021'!Область_печати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Lider</dc:creator>
  <cp:lastModifiedBy>Lider</cp:lastModifiedBy>
  <cp:lastPrinted>2022-05-12T10:23:59Z</cp:lastPrinted>
  <dcterms:created xsi:type="dcterms:W3CDTF">2020-04-28T13:15:54Z</dcterms:created>
  <dcterms:modified xsi:type="dcterms:W3CDTF">2022-05-12T11:37:56Z</dcterms:modified>
</cp:coreProperties>
</file>